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cdomain.local\Depts\Planning\Planning\Erosion and Sedimentation Control\Website\"/>
    </mc:Choice>
  </mc:AlternateContent>
  <bookViews>
    <workbookView xWindow="0" yWindow="0" windowWidth="10920" windowHeight="7030"/>
  </bookViews>
  <sheets>
    <sheet name="Permissible Velocity-Vegetated" sheetId="1" r:id="rId1"/>
    <sheet name="Figure 8.05a" sheetId="2" r:id="rId2"/>
    <sheet name="Table 8.05a" sheetId="3" r:id="rId3"/>
    <sheet name="Figure 8.05b" sheetId="8" r:id="rId4"/>
    <sheet name="Table 8.05b" sheetId="5" r:id="rId5"/>
    <sheet name="Figure 8.05c" sheetId="6" r:id="rId6"/>
    <sheet name="Table 8.05c" sheetId="7" r:id="rId7"/>
    <sheet name="Table 8.05d" sheetId="9" r:id="rId8"/>
    <sheet name="Tables 8.05i-y" sheetId="10" r:id="rId9"/>
  </sheets>
  <definedNames>
    <definedName name="solver_adj" localSheetId="0" hidden="1">'Permissible Velocity-Vegetated'!#REF!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'Permissible Velocity-Vegetated'!#REF!</definedName>
    <definedName name="solver_lin" localSheetId="0" hidden="1">2</definedName>
    <definedName name="solver_neg" localSheetId="0" hidden="1">2</definedName>
    <definedName name="solver_num" localSheetId="0" hidden="1">1</definedName>
    <definedName name="solver_nwt" localSheetId="0" hidden="1">1</definedName>
    <definedName name="solver_opt" localSheetId="0" hidden="1">'Permissible Velocity-Vegetated'!#REF!</definedName>
    <definedName name="solver_pre" localSheetId="0" hidden="1">0.000001</definedName>
    <definedName name="solver_rel1" localSheetId="0" hidden="1">3</definedName>
    <definedName name="solver_rhs1" localSheetId="0" hidden="1">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3</definedName>
    <definedName name="solver_val" localSheetId="0" hidden="1">1</definedName>
  </definedNames>
  <calcPr calcId="162913"/>
</workbook>
</file>

<file path=xl/calcChain.xml><?xml version="1.0" encoding="utf-8"?>
<calcChain xmlns="http://schemas.openxmlformats.org/spreadsheetml/2006/main">
  <c r="F144" i="1" l="1"/>
  <c r="K144" i="1" s="1"/>
  <c r="B147" i="1"/>
  <c r="E147" i="1" s="1"/>
  <c r="C147" i="1"/>
  <c r="B146" i="1"/>
  <c r="E146" i="1" s="1"/>
  <c r="C146" i="1"/>
  <c r="D146" i="1" s="1"/>
  <c r="F146" i="1"/>
  <c r="H146" i="1" s="1"/>
  <c r="B145" i="1"/>
  <c r="F145" i="1" s="1"/>
  <c r="C145" i="1"/>
  <c r="F137" i="1"/>
  <c r="J137" i="1" s="1"/>
  <c r="G137" i="1"/>
  <c r="H144" i="1"/>
  <c r="E144" i="1"/>
  <c r="D147" i="1"/>
  <c r="D144" i="1"/>
  <c r="F135" i="1"/>
  <c r="G135" i="1"/>
  <c r="F134" i="1"/>
  <c r="G134" i="1" s="1"/>
  <c r="E137" i="1"/>
  <c r="E136" i="1"/>
  <c r="E135" i="1"/>
  <c r="E134" i="1"/>
  <c r="F136" i="1"/>
  <c r="J136" i="1" s="1"/>
  <c r="D137" i="1"/>
  <c r="D136" i="1"/>
  <c r="D135" i="1"/>
  <c r="D134" i="1"/>
  <c r="K146" i="1"/>
  <c r="M146" i="1" s="1"/>
  <c r="N146" i="1" s="1"/>
  <c r="J135" i="1"/>
  <c r="K135" i="1" s="1"/>
  <c r="G123" i="1"/>
  <c r="I123" i="1" s="1"/>
  <c r="L123" i="1"/>
  <c r="N123" i="1" s="1"/>
  <c r="O123" i="1" s="1"/>
  <c r="E123" i="1"/>
  <c r="C126" i="1"/>
  <c r="F126" i="1" s="1"/>
  <c r="C125" i="1"/>
  <c r="F125" i="1" s="1"/>
  <c r="C124" i="1"/>
  <c r="B126" i="1"/>
  <c r="B125" i="1"/>
  <c r="D125" i="1" s="1"/>
  <c r="E125" i="1"/>
  <c r="B124" i="1"/>
  <c r="D124" i="1" s="1"/>
  <c r="E124" i="1"/>
  <c r="G124" i="1"/>
  <c r="L124" i="1" s="1"/>
  <c r="F123" i="1"/>
  <c r="D126" i="1"/>
  <c r="D123" i="1"/>
  <c r="G116" i="1"/>
  <c r="H116" i="1" s="1"/>
  <c r="K116" i="1"/>
  <c r="M116" i="1" s="1"/>
  <c r="N116" i="1" s="1"/>
  <c r="G115" i="1"/>
  <c r="K115" i="1" s="1"/>
  <c r="G114" i="1"/>
  <c r="K114" i="1" s="1"/>
  <c r="E116" i="1"/>
  <c r="E115" i="1"/>
  <c r="E114" i="1"/>
  <c r="G113" i="1"/>
  <c r="K113" i="1" s="1"/>
  <c r="E113" i="1"/>
  <c r="F116" i="1"/>
  <c r="F115" i="1"/>
  <c r="F114" i="1"/>
  <c r="D113" i="1"/>
  <c r="F113" i="1"/>
  <c r="D116" i="1"/>
  <c r="D115" i="1"/>
  <c r="D114" i="1"/>
  <c r="L116" i="1"/>
  <c r="H114" i="1"/>
  <c r="I124" i="1"/>
  <c r="G102" i="1"/>
  <c r="H102" i="1"/>
  <c r="C105" i="1"/>
  <c r="H105" i="1" s="1"/>
  <c r="D105" i="1"/>
  <c r="B105" i="1"/>
  <c r="C104" i="1"/>
  <c r="E104" i="1" s="1"/>
  <c r="D104" i="1"/>
  <c r="B104" i="1"/>
  <c r="C103" i="1"/>
  <c r="H103" i="1" s="1"/>
  <c r="D103" i="1"/>
  <c r="E103" i="1" s="1"/>
  <c r="B103" i="1"/>
  <c r="F103" i="1" s="1"/>
  <c r="H78" i="1"/>
  <c r="I78" i="1" s="1"/>
  <c r="H80" i="1"/>
  <c r="H79" i="1"/>
  <c r="H77" i="1"/>
  <c r="E102" i="1"/>
  <c r="E105" i="1"/>
  <c r="E80" i="1"/>
  <c r="E79" i="1"/>
  <c r="E78" i="1"/>
  <c r="E77" i="1"/>
  <c r="G104" i="1"/>
  <c r="G103" i="1"/>
  <c r="F102" i="1"/>
  <c r="M102" i="1"/>
  <c r="O102" i="1" s="1"/>
  <c r="P102" i="1" s="1"/>
  <c r="J102" i="1"/>
  <c r="F80" i="1"/>
  <c r="G80" i="1"/>
  <c r="L80" i="1"/>
  <c r="N80" i="1" s="1"/>
  <c r="O80" i="1" s="1"/>
  <c r="I80" i="1"/>
  <c r="B45" i="1"/>
  <c r="F79" i="1"/>
  <c r="G79" i="1"/>
  <c r="L79" i="1"/>
  <c r="N79" i="1" s="1"/>
  <c r="O79" i="1" s="1"/>
  <c r="I79" i="1"/>
  <c r="F77" i="1"/>
  <c r="G77" i="1"/>
  <c r="L77" i="1"/>
  <c r="M77" i="1" s="1"/>
  <c r="F78" i="1"/>
  <c r="G78" i="1"/>
  <c r="I77" i="1"/>
  <c r="L78" i="1"/>
  <c r="M78" i="1" s="1"/>
  <c r="N78" i="1" l="1"/>
  <c r="O78" i="1" s="1"/>
  <c r="N77" i="1"/>
  <c r="O77" i="1" s="1"/>
  <c r="N124" i="1"/>
  <c r="O124" i="1" s="1"/>
  <c r="M124" i="1"/>
  <c r="L137" i="1"/>
  <c r="M137" i="1" s="1"/>
  <c r="K137" i="1"/>
  <c r="M144" i="1"/>
  <c r="N144" i="1" s="1"/>
  <c r="L144" i="1"/>
  <c r="M103" i="1"/>
  <c r="J103" i="1"/>
  <c r="M114" i="1"/>
  <c r="N114" i="1" s="1"/>
  <c r="L114" i="1"/>
  <c r="H145" i="1"/>
  <c r="K145" i="1"/>
  <c r="L136" i="1"/>
  <c r="M136" i="1" s="1"/>
  <c r="K136" i="1"/>
  <c r="J105" i="1"/>
  <c r="M105" i="1"/>
  <c r="L115" i="1"/>
  <c r="M115" i="1"/>
  <c r="N115" i="1" s="1"/>
  <c r="L113" i="1"/>
  <c r="M113" i="1"/>
  <c r="N113" i="1" s="1"/>
  <c r="N102" i="1"/>
  <c r="G125" i="1"/>
  <c r="L135" i="1"/>
  <c r="M135" i="1" s="1"/>
  <c r="M79" i="1"/>
  <c r="M80" i="1"/>
  <c r="F104" i="1"/>
  <c r="H113" i="1"/>
  <c r="G126" i="1"/>
  <c r="E126" i="1"/>
  <c r="G105" i="1"/>
  <c r="H104" i="1"/>
  <c r="F124" i="1"/>
  <c r="G136" i="1"/>
  <c r="E145" i="1"/>
  <c r="F105" i="1"/>
  <c r="H115" i="1"/>
  <c r="D145" i="1"/>
  <c r="F147" i="1"/>
  <c r="L146" i="1"/>
  <c r="M123" i="1"/>
  <c r="J134" i="1"/>
  <c r="O105" i="1" l="1"/>
  <c r="P105" i="1" s="1"/>
  <c r="N105" i="1"/>
  <c r="N103" i="1"/>
  <c r="O103" i="1"/>
  <c r="P103" i="1" s="1"/>
  <c r="J104" i="1"/>
  <c r="M104" i="1"/>
  <c r="L126" i="1"/>
  <c r="I126" i="1"/>
  <c r="M145" i="1"/>
  <c r="N145" i="1" s="1"/>
  <c r="L145" i="1"/>
  <c r="I125" i="1"/>
  <c r="L125" i="1"/>
  <c r="K147" i="1"/>
  <c r="H147" i="1"/>
  <c r="L134" i="1"/>
  <c r="M134" i="1" s="1"/>
  <c r="K134" i="1"/>
  <c r="N126" i="1" l="1"/>
  <c r="O126" i="1" s="1"/>
  <c r="M126" i="1"/>
  <c r="O104" i="1"/>
  <c r="P104" i="1" s="1"/>
  <c r="N104" i="1"/>
  <c r="M125" i="1"/>
  <c r="N125" i="1"/>
  <c r="O125" i="1" s="1"/>
  <c r="M147" i="1"/>
  <c r="N147" i="1" s="1"/>
  <c r="L147" i="1"/>
</calcChain>
</file>

<file path=xl/sharedStrings.xml><?xml version="1.0" encoding="utf-8"?>
<sst xmlns="http://schemas.openxmlformats.org/spreadsheetml/2006/main" count="295" uniqueCount="81">
  <si>
    <t>Table 8.05a: Minimum Allowable Design Velocities for Vegetated Channels.</t>
  </si>
  <si>
    <t>Slope (ft/ft)</t>
  </si>
  <si>
    <t>Channel geometry: V, Parabolic, or Trapezoidal</t>
  </si>
  <si>
    <t>Channel lining</t>
  </si>
  <si>
    <t>Permissible velocity (ft/s)</t>
  </si>
  <si>
    <t>Parabolic</t>
  </si>
  <si>
    <t>Trapezoidal</t>
  </si>
  <si>
    <t>(ft)</t>
  </si>
  <si>
    <t>Cross-sectional area, A</t>
  </si>
  <si>
    <t>Table 8.05b: Manning's n for Structural Channel Linings</t>
  </si>
  <si>
    <t>Figure 8.05c: Manning's n related to velocity, hydraulic radius, and vegetal retardance (VR)</t>
  </si>
  <si>
    <t>Figure 8.05b: Channel Geometries for V-Shaped, Parabolic, and Trapezoidal Channels.</t>
  </si>
  <si>
    <t>Figure 8.05a: Nomograph for Solution of Manning Equation.</t>
  </si>
  <si>
    <t>Table 8.05c: Retardance Classification for Vegetal Covers.</t>
  </si>
  <si>
    <t>Table 8.05d: Maximum Permissible Velocities for Unprotected Soils in Existing Channels.</t>
  </si>
  <si>
    <t>Tall Fescue</t>
  </si>
  <si>
    <t>Sideslope, Z</t>
  </si>
  <si>
    <t>(ft/ft)</t>
  </si>
  <si>
    <t>Bottom Width, b</t>
  </si>
  <si>
    <t>Max. Depth, d</t>
  </si>
  <si>
    <t>Wetted Perimeter, P</t>
  </si>
  <si>
    <t>Hydraulic Radius, R</t>
  </si>
  <si>
    <t>Manning's Coefficient, n</t>
  </si>
  <si>
    <t>Velocity, V</t>
  </si>
  <si>
    <t>(ft/s)</t>
  </si>
  <si>
    <t>Channel Capacity, Q</t>
  </si>
  <si>
    <t>(cfs)</t>
  </si>
  <si>
    <t>Velocity Check</t>
  </si>
  <si>
    <t>Capacity Check</t>
  </si>
  <si>
    <t>Vegetal Retardance, VR</t>
  </si>
  <si>
    <t>Fig. 8.05c</t>
  </si>
  <si>
    <t>Retardance Class</t>
  </si>
  <si>
    <t>D</t>
  </si>
  <si>
    <t>B</t>
  </si>
  <si>
    <t xml:space="preserve"> </t>
  </si>
  <si>
    <t>See table below for Steps 5-9…</t>
  </si>
  <si>
    <r>
      <t>Trial Velocity, V</t>
    </r>
    <r>
      <rPr>
        <vertAlign val="subscript"/>
        <sz val="10"/>
        <rFont val="Arial"/>
        <family val="2"/>
      </rPr>
      <t>t</t>
    </r>
  </si>
  <si>
    <t>Channel Capacity Check</t>
  </si>
  <si>
    <r>
      <t>Channel flow area (ft</t>
    </r>
    <r>
      <rPr>
        <vertAlign val="superscript"/>
        <sz val="12"/>
        <rFont val="Arial"/>
        <family val="2"/>
      </rPr>
      <t>2</t>
    </r>
    <r>
      <rPr>
        <sz val="12"/>
        <rFont val="Arial"/>
      </rPr>
      <t>) "first try"</t>
    </r>
  </si>
  <si>
    <t>Top Width, T</t>
  </si>
  <si>
    <t>Figure 8.05b</t>
  </si>
  <si>
    <t>Fig. 8.05b</t>
  </si>
  <si>
    <r>
      <t>(ft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</si>
  <si>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>Manning's Equation and Continuity Equation</t>
  </si>
  <si>
    <t>Fig. 8.05a</t>
  </si>
  <si>
    <t>V-Shaped</t>
  </si>
  <si>
    <t>V-Shaped--Grass Lined</t>
  </si>
  <si>
    <t>Trapezoidal--Grass Lined</t>
  </si>
  <si>
    <t>Steps 5-9:</t>
  </si>
  <si>
    <t>Step 10:</t>
  </si>
  <si>
    <t>Parabolic--Grass Lined</t>
  </si>
  <si>
    <t>Vegetated Fig. 8.05c</t>
  </si>
  <si>
    <t>Structural Table 8.05b</t>
  </si>
  <si>
    <t>Vegetated Table 8.05c</t>
  </si>
  <si>
    <t>or See Tables 8.05i-y</t>
  </si>
  <si>
    <t>Table 8.05d</t>
  </si>
  <si>
    <t>User Input Data</t>
  </si>
  <si>
    <t>Calculated Value</t>
  </si>
  <si>
    <t>Reference Data</t>
  </si>
  <si>
    <t>Designed By:</t>
  </si>
  <si>
    <t>Date:</t>
  </si>
  <si>
    <t>Checked By:</t>
  </si>
  <si>
    <t>Company:</t>
  </si>
  <si>
    <t>Project Name:</t>
  </si>
  <si>
    <t>Project No.:</t>
  </si>
  <si>
    <t>Site Location (City/Town)</t>
  </si>
  <si>
    <t>Channel/Waterway Id.</t>
  </si>
  <si>
    <t>Design storm</t>
  </si>
  <si>
    <t>Required Flow, Q (cfs)</t>
  </si>
  <si>
    <t xml:space="preserve">  Recommended for design of vegetative channels</t>
  </si>
  <si>
    <t>Return to Main Worksheet</t>
  </si>
  <si>
    <r>
      <t xml:space="preserve">  Permissible Velocity Procedure: </t>
    </r>
    <r>
      <rPr>
        <b/>
        <sz val="16"/>
        <color indexed="43"/>
        <rFont val="Arial"/>
        <family val="2"/>
      </rPr>
      <t>Vegetated Channel</t>
    </r>
  </si>
  <si>
    <t>Table 8.05a</t>
  </si>
  <si>
    <t>Return to Main Worksheet-Trapezoidal</t>
  </si>
  <si>
    <t>Return to Main Worksheet-V-Shaped</t>
  </si>
  <si>
    <t>Return to Main Worksheet-Parabolic</t>
  </si>
  <si>
    <t>http://www.dlr.enr.state.nc.us/images/Sediment%20design%20manual%20June%202006/Chapter%20Eight%2020060614.PDF</t>
  </si>
  <si>
    <t>See pages 8.05.29 thru 8.05.45 of the Appendicies.</t>
  </si>
  <si>
    <t>Tables 8.05i-y: Parabolic Waterway Design</t>
  </si>
  <si>
    <t>Asheville</t>
  </si>
  <si>
    <t>25-yr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</si>
</sst>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9" formatCode="0.000"/>
    <numFmt numFmtId="170" formatCode="0.0"/>
  </numFmts>
  <fonts count="16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u/>
      <sz val="10"/>
      <color indexed="12"/>
      <name val="Arial"/>
    </font>
    <font>
      <b/>
      <sz val="14"/>
      <name val="Arial"/>
      <family val="2"/>
    </font>
    <font>
      <sz val="8"/>
      <name val="Arial"/>
    </font>
    <font>
      <sz val="12"/>
      <name val="Arial"/>
    </font>
    <font>
      <sz val="12"/>
      <name val="Arial"/>
      <family val="2"/>
    </font>
    <font>
      <sz val="14"/>
      <name val="Arial"/>
    </font>
    <font>
      <sz val="10"/>
      <name val="Arial"/>
    </font>
    <font>
      <vertAlign val="subscript"/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b/>
      <sz val="16"/>
      <color indexed="4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2" fillId="0" borderId="0" xfId="0" applyFont="1"/>
    <xf numFmtId="0" fontId="0" fillId="2" borderId="0" xfId="0" applyFill="1" applyBorder="1"/>
    <xf numFmtId="0" fontId="0" fillId="3" borderId="0" xfId="0" applyFill="1"/>
    <xf numFmtId="0" fontId="4" fillId="0" borderId="0" xfId="0" applyFont="1"/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0" fillId="0" borderId="0" xfId="0" applyFill="1"/>
    <xf numFmtId="0" fontId="4" fillId="0" borderId="0" xfId="0" applyFont="1" applyFill="1" applyAlignment="1">
      <alignment wrapText="1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3" fillId="3" borderId="0" xfId="1" applyFill="1" applyAlignment="1" applyProtection="1"/>
    <xf numFmtId="0" fontId="4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0" fillId="0" borderId="1" xfId="0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/>
    <xf numFmtId="0" fontId="1" fillId="0" borderId="0" xfId="0" applyFont="1" applyFill="1" applyBorder="1" applyAlignment="1">
      <alignment horizontal="center"/>
    </xf>
    <xf numFmtId="0" fontId="9" fillId="0" borderId="2" xfId="0" applyFont="1" applyBorder="1"/>
    <xf numFmtId="0" fontId="9" fillId="2" borderId="0" xfId="0" applyFont="1" applyFill="1" applyBorder="1" applyAlignment="1">
      <alignment horizontal="center"/>
    </xf>
    <xf numFmtId="170" fontId="9" fillId="2" borderId="0" xfId="0" applyNumberFormat="1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2" fontId="9" fillId="4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1" fillId="4" borderId="0" xfId="0" applyNumberFormat="1" applyFont="1" applyFill="1" applyBorder="1" applyAlignment="1">
      <alignment horizontal="center"/>
    </xf>
    <xf numFmtId="170" fontId="9" fillId="4" borderId="0" xfId="0" applyNumberFormat="1" applyFont="1" applyFill="1" applyBorder="1" applyAlignment="1">
      <alignment horizontal="center"/>
    </xf>
    <xf numFmtId="0" fontId="0" fillId="0" borderId="3" xfId="0" applyBorder="1"/>
    <xf numFmtId="0" fontId="9" fillId="2" borderId="4" xfId="0" applyFont="1" applyFill="1" applyBorder="1" applyAlignment="1">
      <alignment horizontal="center"/>
    </xf>
    <xf numFmtId="170" fontId="9" fillId="2" borderId="4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2" fontId="9" fillId="4" borderId="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170" fontId="9" fillId="4" borderId="4" xfId="0" applyNumberFormat="1" applyFont="1" applyFill="1" applyBorder="1" applyAlignment="1">
      <alignment horizontal="center"/>
    </xf>
    <xf numFmtId="170" fontId="1" fillId="4" borderId="0" xfId="0" applyNumberFormat="1" applyFont="1" applyFill="1" applyBorder="1" applyAlignment="1">
      <alignment horizontal="center"/>
    </xf>
    <xf numFmtId="170" fontId="1" fillId="4" borderId="4" xfId="0" applyNumberFormat="1" applyFont="1" applyFill="1" applyBorder="1" applyAlignment="1">
      <alignment horizontal="center"/>
    </xf>
    <xf numFmtId="1" fontId="9" fillId="4" borderId="0" xfId="0" applyNumberFormat="1" applyFont="1" applyFill="1" applyBorder="1" applyAlignment="1">
      <alignment horizontal="center"/>
    </xf>
    <xf numFmtId="1" fontId="9" fillId="4" borderId="4" xfId="0" applyNumberFormat="1" applyFont="1" applyFill="1" applyBorder="1" applyAlignment="1">
      <alignment horizontal="center"/>
    </xf>
    <xf numFmtId="170" fontId="0" fillId="2" borderId="0" xfId="0" applyNumberFormat="1" applyFill="1" applyBorder="1" applyAlignment="1">
      <alignment horizontal="center"/>
    </xf>
    <xf numFmtId="170" fontId="0" fillId="2" borderId="4" xfId="0" applyNumberForma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3" borderId="1" xfId="1" applyFill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2" fontId="0" fillId="0" borderId="4" xfId="0" applyNumberFormat="1" applyFill="1" applyBorder="1" applyAlignment="1">
      <alignment horizontal="center"/>
    </xf>
    <xf numFmtId="0" fontId="0" fillId="0" borderId="4" xfId="0" applyBorder="1"/>
    <xf numFmtId="0" fontId="0" fillId="0" borderId="4" xfId="0" applyFill="1" applyBorder="1"/>
    <xf numFmtId="0" fontId="4" fillId="0" borderId="5" xfId="0" applyFont="1" applyFill="1" applyBorder="1" applyAlignment="1">
      <alignment horizontal="center"/>
    </xf>
    <xf numFmtId="0" fontId="3" fillId="0" borderId="0" xfId="1" applyFill="1" applyBorder="1" applyAlignment="1" applyProtection="1">
      <alignment horizontal="center"/>
    </xf>
    <xf numFmtId="2" fontId="0" fillId="4" borderId="4" xfId="0" applyNumberFormat="1" applyFill="1" applyBorder="1" applyAlignment="1">
      <alignment horizontal="center"/>
    </xf>
    <xf numFmtId="170" fontId="0" fillId="4" borderId="0" xfId="0" applyNumberFormat="1" applyFill="1" applyBorder="1" applyAlignment="1">
      <alignment horizontal="center"/>
    </xf>
    <xf numFmtId="170" fontId="0" fillId="4" borderId="4" xfId="0" applyNumberForma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9" fontId="9" fillId="2" borderId="0" xfId="0" applyNumberFormat="1" applyFont="1" applyFill="1" applyBorder="1" applyAlignment="1">
      <alignment horizontal="center"/>
    </xf>
    <xf numFmtId="0" fontId="3" fillId="0" borderId="1" xfId="1" applyFill="1" applyBorder="1" applyAlignment="1" applyProtection="1">
      <alignment horizontal="center"/>
    </xf>
    <xf numFmtId="0" fontId="4" fillId="2" borderId="6" xfId="0" applyFont="1" applyFill="1" applyBorder="1"/>
    <xf numFmtId="0" fontId="4" fillId="0" borderId="0" xfId="0" applyFont="1" applyFill="1" applyBorder="1"/>
    <xf numFmtId="0" fontId="0" fillId="0" borderId="0" xfId="0" applyFill="1" applyBorder="1"/>
    <xf numFmtId="0" fontId="4" fillId="4" borderId="6" xfId="0" applyFont="1" applyFill="1" applyBorder="1"/>
    <xf numFmtId="0" fontId="7" fillId="0" borderId="0" xfId="0" applyFont="1" applyFill="1" applyBorder="1"/>
    <xf numFmtId="0" fontId="4" fillId="3" borderId="6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7" xfId="0" applyFont="1" applyFill="1" applyBorder="1" applyAlignment="1"/>
    <xf numFmtId="0" fontId="0" fillId="2" borderId="8" xfId="0" applyFill="1" applyBorder="1"/>
    <xf numFmtId="0" fontId="4" fillId="0" borderId="8" xfId="0" applyFont="1" applyFill="1" applyBorder="1"/>
    <xf numFmtId="0" fontId="7" fillId="2" borderId="9" xfId="0" applyFont="1" applyFill="1" applyBorder="1"/>
    <xf numFmtId="0" fontId="4" fillId="0" borderId="10" xfId="0" applyFont="1" applyFill="1" applyBorder="1" applyAlignment="1"/>
    <xf numFmtId="0" fontId="7" fillId="2" borderId="0" xfId="0" applyFont="1" applyFill="1" applyBorder="1"/>
    <xf numFmtId="0" fontId="7" fillId="2" borderId="11" xfId="0" applyFont="1" applyFill="1" applyBorder="1"/>
    <xf numFmtId="0" fontId="7" fillId="0" borderId="11" xfId="0" applyFont="1" applyFill="1" applyBorder="1"/>
    <xf numFmtId="0" fontId="4" fillId="0" borderId="10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7" fillId="2" borderId="13" xfId="0" applyFont="1" applyFill="1" applyBorder="1"/>
    <xf numFmtId="0" fontId="7" fillId="0" borderId="13" xfId="0" applyFont="1" applyFill="1" applyBorder="1"/>
    <xf numFmtId="0" fontId="7" fillId="0" borderId="14" xfId="0" applyFont="1" applyFill="1" applyBorder="1"/>
    <xf numFmtId="0" fontId="4" fillId="0" borderId="0" xfId="0" applyFont="1" applyFill="1" applyBorder="1" applyAlignment="1">
      <alignment horizontal="left"/>
    </xf>
    <xf numFmtId="0" fontId="2" fillId="0" borderId="7" xfId="0" applyFont="1" applyFill="1" applyBorder="1"/>
    <xf numFmtId="0" fontId="0" fillId="2" borderId="9" xfId="0" applyFill="1" applyBorder="1" applyAlignment="1">
      <alignment horizontal="right"/>
    </xf>
    <xf numFmtId="0" fontId="2" fillId="0" borderId="12" xfId="0" applyFont="1" applyFill="1" applyBorder="1"/>
    <xf numFmtId="0" fontId="7" fillId="2" borderId="14" xfId="0" applyFont="1" applyFill="1" applyBorder="1"/>
    <xf numFmtId="0" fontId="13" fillId="5" borderId="0" xfId="0" applyFont="1" applyFill="1"/>
    <xf numFmtId="0" fontId="14" fillId="5" borderId="0" xfId="0" applyFont="1" applyFill="1"/>
    <xf numFmtId="0" fontId="0" fillId="0" borderId="0" xfId="0" applyAlignment="1">
      <alignment horizontal="center" textRotation="90" wrapText="1"/>
    </xf>
    <xf numFmtId="0" fontId="1" fillId="0" borderId="15" xfId="0" applyFont="1" applyFill="1" applyBorder="1" applyAlignment="1">
      <alignment horizontal="center" textRotation="90" wrapText="1"/>
    </xf>
    <xf numFmtId="0" fontId="9" fillId="0" borderId="15" xfId="0" applyFont="1" applyFill="1" applyBorder="1" applyAlignment="1">
      <alignment horizontal="center" textRotation="90" wrapText="1"/>
    </xf>
    <xf numFmtId="0" fontId="9" fillId="0" borderId="16" xfId="0" applyFont="1" applyFill="1" applyBorder="1" applyAlignment="1">
      <alignment horizontal="center" textRotation="90" wrapText="1"/>
    </xf>
    <xf numFmtId="0" fontId="9" fillId="4" borderId="0" xfId="0" applyFont="1" applyFill="1" applyBorder="1" applyAlignment="1">
      <alignment horizontal="center" textRotation="90" wrapText="1"/>
    </xf>
    <xf numFmtId="0" fontId="9" fillId="4" borderId="4" xfId="0" applyFont="1" applyFill="1" applyBorder="1" applyAlignment="1">
      <alignment horizontal="center" textRotation="90" wrapText="1"/>
    </xf>
    <xf numFmtId="0" fontId="9" fillId="4" borderId="2" xfId="0" applyFont="1" applyFill="1" applyBorder="1" applyAlignment="1">
      <alignment horizontal="center" textRotation="90" wrapText="1"/>
    </xf>
    <xf numFmtId="0" fontId="9" fillId="4" borderId="17" xfId="0" applyFont="1" applyFill="1" applyBorder="1" applyAlignment="1">
      <alignment horizontal="center" textRotation="90" wrapText="1"/>
    </xf>
    <xf numFmtId="0" fontId="3" fillId="3" borderId="0" xfId="1" applyFill="1" applyBorder="1" applyAlignment="1" applyProtection="1">
      <alignment horizontal="center" textRotation="90" wrapText="1"/>
    </xf>
    <xf numFmtId="0" fontId="3" fillId="3" borderId="0" xfId="1" applyFill="1" applyBorder="1" applyAlignment="1" applyProtection="1">
      <alignment horizontal="center" textRotation="90"/>
    </xf>
    <xf numFmtId="0" fontId="3" fillId="3" borderId="0" xfId="1" applyFont="1" applyFill="1" applyAlignment="1" applyProtection="1">
      <alignment textRotation="90" wrapText="1"/>
    </xf>
    <xf numFmtId="0" fontId="3" fillId="3" borderId="0" xfId="1" applyFont="1" applyFill="1" applyBorder="1" applyAlignment="1" applyProtection="1">
      <alignment horizontal="center" textRotation="90" wrapText="1"/>
    </xf>
    <xf numFmtId="0" fontId="9" fillId="0" borderId="0" xfId="0" applyFont="1" applyBorder="1" applyAlignment="1">
      <alignment textRotation="90"/>
    </xf>
    <xf numFmtId="0" fontId="9" fillId="0" borderId="2" xfId="0" applyFont="1" applyBorder="1" applyAlignment="1">
      <alignment textRotation="90"/>
    </xf>
    <xf numFmtId="0" fontId="0" fillId="5" borderId="0" xfId="0" applyFill="1"/>
    <xf numFmtId="0" fontId="1" fillId="0" borderId="15" xfId="0" applyFont="1" applyBorder="1" applyAlignment="1">
      <alignment horizontal="center" textRotation="90"/>
    </xf>
    <xf numFmtId="0" fontId="1" fillId="0" borderId="15" xfId="0" applyFont="1" applyBorder="1" applyAlignment="1">
      <alignment horizontal="center" textRotation="90" wrapText="1"/>
    </xf>
    <xf numFmtId="0" fontId="0" fillId="0" borderId="15" xfId="0" applyBorder="1" applyAlignment="1">
      <alignment horizontal="center" textRotation="90" wrapText="1"/>
    </xf>
    <xf numFmtId="0" fontId="1" fillId="0" borderId="0" xfId="1" applyFont="1" applyBorder="1" applyAlignment="1" applyProtection="1">
      <alignment horizontal="center" textRotation="90"/>
    </xf>
    <xf numFmtId="0" fontId="9" fillId="0" borderId="0" xfId="0" applyFont="1" applyBorder="1" applyAlignment="1">
      <alignment horizontal="center" textRotation="90"/>
    </xf>
    <xf numFmtId="0" fontId="1" fillId="0" borderId="0" xfId="0" applyFont="1" applyFill="1" applyBorder="1" applyAlignment="1">
      <alignment horizontal="center" textRotation="90" wrapText="1"/>
    </xf>
    <xf numFmtId="0" fontId="1" fillId="0" borderId="0" xfId="0" applyFont="1" applyFill="1" applyBorder="1" applyAlignment="1">
      <alignment horizontal="center" textRotation="90"/>
    </xf>
    <xf numFmtId="0" fontId="9" fillId="0" borderId="0" xfId="0" applyFont="1" applyFill="1" applyBorder="1" applyAlignment="1">
      <alignment horizontal="center" textRotation="90" wrapText="1"/>
    </xf>
    <xf numFmtId="0" fontId="9" fillId="0" borderId="0" xfId="0" applyFont="1" applyFill="1" applyBorder="1" applyAlignment="1">
      <alignment horizontal="center" textRotation="90"/>
    </xf>
    <xf numFmtId="0" fontId="9" fillId="0" borderId="2" xfId="0" applyFont="1" applyFill="1" applyBorder="1" applyAlignment="1">
      <alignment horizontal="center" textRotation="90" wrapText="1"/>
    </xf>
    <xf numFmtId="0" fontId="0" fillId="0" borderId="0" xfId="0" applyBorder="1" applyAlignment="1">
      <alignment textRotation="90"/>
    </xf>
    <xf numFmtId="0" fontId="3" fillId="3" borderId="0" xfId="1" applyFont="1" applyFill="1" applyBorder="1" applyAlignment="1" applyProtection="1">
      <alignment textRotation="90" wrapText="1"/>
    </xf>
    <xf numFmtId="0" fontId="0" fillId="0" borderId="2" xfId="0" applyBorder="1" applyAlignment="1">
      <alignment textRotation="90"/>
    </xf>
    <xf numFmtId="0" fontId="3" fillId="0" borderId="0" xfId="1" applyAlignment="1" applyProtection="1"/>
    <xf numFmtId="0" fontId="3" fillId="6" borderId="18" xfId="1" applyFill="1" applyBorder="1" applyAlignment="1" applyProtection="1"/>
    <xf numFmtId="0" fontId="3" fillId="0" borderId="19" xfId="1" applyBorder="1" applyAlignment="1" applyProtection="1"/>
    <xf numFmtId="0" fontId="3" fillId="0" borderId="20" xfId="1" applyBorder="1" applyAlignment="1" applyProtection="1"/>
    <xf numFmtId="0" fontId="4" fillId="0" borderId="0" xfId="0" applyFont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4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emf"/><Relationship Id="rId2" Type="http://schemas.openxmlformats.org/officeDocument/2006/relationships/image" Target="../media/image13.emf"/><Relationship Id="rId1" Type="http://schemas.openxmlformats.org/officeDocument/2006/relationships/image" Target="../media/image1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349250</xdr:colOff>
      <xdr:row>3</xdr:row>
      <xdr:rowOff>101600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9100" cy="577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</xdr:colOff>
      <xdr:row>22</xdr:row>
      <xdr:rowOff>25400</xdr:rowOff>
    </xdr:from>
    <xdr:to>
      <xdr:col>4</xdr:col>
      <xdr:colOff>298450</xdr:colOff>
      <xdr:row>24</xdr:row>
      <xdr:rowOff>82550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4483100"/>
          <a:ext cx="4914900" cy="374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31750</xdr:colOff>
      <xdr:row>28</xdr:row>
      <xdr:rowOff>38100</xdr:rowOff>
    </xdr:from>
    <xdr:to>
      <xdr:col>4</xdr:col>
      <xdr:colOff>260350</xdr:colOff>
      <xdr:row>29</xdr:row>
      <xdr:rowOff>133350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524500"/>
          <a:ext cx="4876800" cy="25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4</xdr:col>
      <xdr:colOff>330200</xdr:colOff>
      <xdr:row>36</xdr:row>
      <xdr:rowOff>120650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88150"/>
          <a:ext cx="49784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4</xdr:col>
      <xdr:colOff>298450</xdr:colOff>
      <xdr:row>43</xdr:row>
      <xdr:rowOff>63500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78750"/>
          <a:ext cx="4946650" cy="53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81</xdr:row>
      <xdr:rowOff>6350</xdr:rowOff>
    </xdr:from>
    <xdr:to>
      <xdr:col>4</xdr:col>
      <xdr:colOff>203200</xdr:colOff>
      <xdr:row>96</xdr:row>
      <xdr:rowOff>76200</xdr:rowOff>
    </xdr:to>
    <xdr:pic>
      <xdr:nvPicPr>
        <xdr:cNvPr id="1046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592800"/>
          <a:ext cx="4813300" cy="264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148</xdr:row>
      <xdr:rowOff>44450</xdr:rowOff>
    </xdr:from>
    <xdr:to>
      <xdr:col>4</xdr:col>
      <xdr:colOff>177800</xdr:colOff>
      <xdr:row>152</xdr:row>
      <xdr:rowOff>6350</xdr:rowOff>
    </xdr:to>
    <xdr:pic>
      <xdr:nvPicPr>
        <xdr:cNvPr id="1047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8088550"/>
          <a:ext cx="4787900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46</xdr:row>
      <xdr:rowOff>6350</xdr:rowOff>
    </xdr:from>
    <xdr:to>
      <xdr:col>4</xdr:col>
      <xdr:colOff>330200</xdr:colOff>
      <xdr:row>69</xdr:row>
      <xdr:rowOff>107950</xdr:rowOff>
    </xdr:to>
    <xdr:pic>
      <xdr:nvPicPr>
        <xdr:cNvPr id="104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13800"/>
          <a:ext cx="4978400" cy="386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82550</xdr:rowOff>
    </xdr:from>
    <xdr:to>
      <xdr:col>15</xdr:col>
      <xdr:colOff>412750</xdr:colOff>
      <xdr:row>45</xdr:row>
      <xdr:rowOff>6350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330200"/>
          <a:ext cx="5289550" cy="694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50800</xdr:colOff>
      <xdr:row>1</xdr:row>
      <xdr:rowOff>76200</xdr:rowOff>
    </xdr:from>
    <xdr:to>
      <xdr:col>6</xdr:col>
      <xdr:colOff>69850</xdr:colOff>
      <xdr:row>23</xdr:row>
      <xdr:rowOff>25400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323850"/>
          <a:ext cx="4152900" cy="344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139700</xdr:rowOff>
    </xdr:from>
    <xdr:to>
      <xdr:col>7</xdr:col>
      <xdr:colOff>641350</xdr:colOff>
      <xdr:row>35</xdr:row>
      <xdr:rowOff>76200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19150"/>
          <a:ext cx="4851400" cy="5187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</xdr:row>
      <xdr:rowOff>44450</xdr:rowOff>
    </xdr:from>
    <xdr:to>
      <xdr:col>6</xdr:col>
      <xdr:colOff>533400</xdr:colOff>
      <xdr:row>14</xdr:row>
      <xdr:rowOff>114300</xdr:rowOff>
    </xdr:to>
    <xdr:pic>
      <xdr:nvPicPr>
        <xdr:cNvPr id="7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0400"/>
          <a:ext cx="4133850" cy="181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50800</xdr:colOff>
      <xdr:row>15</xdr:row>
      <xdr:rowOff>38100</xdr:rowOff>
    </xdr:from>
    <xdr:to>
      <xdr:col>6</xdr:col>
      <xdr:colOff>527050</xdr:colOff>
      <xdr:row>27</xdr:row>
      <xdr:rowOff>6350</xdr:rowOff>
    </xdr:to>
    <xdr:pic>
      <xdr:nvPicPr>
        <xdr:cNvPr id="717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559050"/>
          <a:ext cx="4133850" cy="191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76200</xdr:colOff>
      <xdr:row>3</xdr:row>
      <xdr:rowOff>44450</xdr:rowOff>
    </xdr:from>
    <xdr:to>
      <xdr:col>13</xdr:col>
      <xdr:colOff>12700</xdr:colOff>
      <xdr:row>14</xdr:row>
      <xdr:rowOff>133350</xdr:rowOff>
    </xdr:to>
    <xdr:pic>
      <xdr:nvPicPr>
        <xdr:cNvPr id="717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660400"/>
          <a:ext cx="3975100" cy="1835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2</xdr:row>
      <xdr:rowOff>82550</xdr:rowOff>
    </xdr:from>
    <xdr:to>
      <xdr:col>8</xdr:col>
      <xdr:colOff>457200</xdr:colOff>
      <xdr:row>18</xdr:row>
      <xdr:rowOff>120650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469900"/>
          <a:ext cx="5207000" cy="261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3</xdr:row>
      <xdr:rowOff>6350</xdr:rowOff>
    </xdr:from>
    <xdr:to>
      <xdr:col>8</xdr:col>
      <xdr:colOff>571500</xdr:colOff>
      <xdr:row>24</xdr:row>
      <xdr:rowOff>95250</xdr:rowOff>
    </xdr:to>
    <xdr:pic>
      <xdr:nvPicPr>
        <xdr:cNvPr id="51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806450"/>
          <a:ext cx="5416550" cy="346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0</xdr:rowOff>
    </xdr:from>
    <xdr:to>
      <xdr:col>10</xdr:col>
      <xdr:colOff>469900</xdr:colOff>
      <xdr:row>50</xdr:row>
      <xdr:rowOff>76200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04850"/>
          <a:ext cx="6432550" cy="741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95250</xdr:rowOff>
    </xdr:from>
    <xdr:to>
      <xdr:col>7</xdr:col>
      <xdr:colOff>361950</xdr:colOff>
      <xdr:row>18</xdr:row>
      <xdr:rowOff>38100</xdr:rowOff>
    </xdr:to>
    <xdr:pic>
      <xdr:nvPicPr>
        <xdr:cNvPr id="819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869950"/>
          <a:ext cx="4438650" cy="233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lr.enr.state.nc.us/images/Sediment%20design%20manual%20June%202006/Chapter%20Eight%20200606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58"/>
  <sheetViews>
    <sheetView tabSelected="1" topLeftCell="A24" workbookViewId="0">
      <selection activeCell="F33" sqref="F33"/>
    </sheetView>
  </sheetViews>
  <sheetFormatPr defaultRowHeight="12.5" x14ac:dyDescent="0.25"/>
  <cols>
    <col min="1" max="1" width="34.7265625" customWidth="1"/>
    <col min="2" max="2" width="14.26953125" customWidth="1"/>
    <col min="3" max="3" width="8" customWidth="1"/>
    <col min="4" max="4" width="9.54296875" customWidth="1"/>
    <col min="5" max="5" width="7.1796875" customWidth="1"/>
    <col min="6" max="7" width="6.7265625" customWidth="1"/>
    <col min="8" max="10" width="6.81640625" customWidth="1"/>
    <col min="11" max="11" width="6.7265625" customWidth="1"/>
    <col min="12" max="13" width="6.81640625" customWidth="1"/>
    <col min="14" max="14" width="6.7265625" customWidth="1"/>
    <col min="15" max="16" width="6" customWidth="1"/>
  </cols>
  <sheetData>
    <row r="5" spans="1:6" ht="20" x14ac:dyDescent="0.4">
      <c r="A5" s="90" t="s">
        <v>71</v>
      </c>
      <c r="B5" s="91"/>
      <c r="C5" s="91"/>
      <c r="D5" s="91"/>
      <c r="E5" s="91"/>
      <c r="F5" s="106"/>
    </row>
    <row r="6" spans="1:6" ht="20" x14ac:dyDescent="0.4">
      <c r="A6" s="90" t="s">
        <v>69</v>
      </c>
      <c r="B6" s="91"/>
      <c r="C6" s="91"/>
      <c r="D6" s="91"/>
      <c r="E6" s="91"/>
      <c r="F6" s="106"/>
    </row>
    <row r="9" spans="1:6" ht="18" x14ac:dyDescent="0.4">
      <c r="A9" s="64" t="s">
        <v>56</v>
      </c>
      <c r="B9" s="65"/>
      <c r="C9" s="65"/>
      <c r="D9" s="66"/>
    </row>
    <row r="10" spans="1:6" ht="18" x14ac:dyDescent="0.4">
      <c r="A10" s="67" t="s">
        <v>57</v>
      </c>
      <c r="B10" s="65"/>
      <c r="C10" s="65"/>
      <c r="D10" s="68"/>
    </row>
    <row r="11" spans="1:6" ht="18" x14ac:dyDescent="0.4">
      <c r="A11" s="69" t="s">
        <v>58</v>
      </c>
      <c r="B11" s="65"/>
      <c r="C11" s="65"/>
      <c r="D11" s="68"/>
    </row>
    <row r="12" spans="1:6" ht="18" x14ac:dyDescent="0.4">
      <c r="A12" s="70"/>
      <c r="B12" s="71"/>
      <c r="C12" s="71"/>
      <c r="D12" s="68"/>
    </row>
    <row r="13" spans="1:6" ht="18" x14ac:dyDescent="0.4">
      <c r="A13" s="72" t="s">
        <v>59</v>
      </c>
      <c r="B13" s="73"/>
      <c r="C13" s="74" t="s">
        <v>60</v>
      </c>
      <c r="D13" s="75"/>
    </row>
    <row r="14" spans="1:6" ht="18" x14ac:dyDescent="0.4">
      <c r="A14" s="76" t="s">
        <v>61</v>
      </c>
      <c r="B14" s="77"/>
      <c r="C14" s="65" t="s">
        <v>60</v>
      </c>
      <c r="D14" s="78"/>
    </row>
    <row r="15" spans="1:6" ht="18" x14ac:dyDescent="0.4">
      <c r="A15" s="76" t="s">
        <v>62</v>
      </c>
      <c r="B15" s="2"/>
      <c r="C15" s="66"/>
      <c r="D15" s="79"/>
    </row>
    <row r="16" spans="1:6" ht="18" x14ac:dyDescent="0.4">
      <c r="A16" s="80" t="s">
        <v>63</v>
      </c>
      <c r="B16" s="77"/>
      <c r="C16" s="68"/>
      <c r="D16" s="79"/>
    </row>
    <row r="17" spans="1:4" ht="18" x14ac:dyDescent="0.4">
      <c r="A17" s="81" t="s">
        <v>64</v>
      </c>
      <c r="B17" s="82"/>
      <c r="C17" s="83"/>
      <c r="D17" s="84"/>
    </row>
    <row r="18" spans="1:4" ht="18" x14ac:dyDescent="0.4">
      <c r="A18" s="85"/>
      <c r="B18" s="68"/>
      <c r="C18" s="68"/>
      <c r="D18" s="68"/>
    </row>
    <row r="19" spans="1:4" ht="15.5" x14ac:dyDescent="0.35">
      <c r="A19" s="86" t="s">
        <v>65</v>
      </c>
      <c r="B19" s="87" t="s">
        <v>79</v>
      </c>
      <c r="C19" s="68"/>
      <c r="D19" s="68"/>
    </row>
    <row r="20" spans="1:4" ht="15.5" x14ac:dyDescent="0.35">
      <c r="A20" s="88" t="s">
        <v>66</v>
      </c>
      <c r="B20" s="89">
        <v>1</v>
      </c>
      <c r="C20" s="68"/>
      <c r="D20" s="68"/>
    </row>
    <row r="26" spans="1:4" ht="15.5" x14ac:dyDescent="0.35">
      <c r="A26" s="6" t="s">
        <v>67</v>
      </c>
      <c r="B26" s="12" t="s">
        <v>80</v>
      </c>
    </row>
    <row r="27" spans="1:4" ht="15.5" x14ac:dyDescent="0.35">
      <c r="A27" s="6" t="s">
        <v>68</v>
      </c>
      <c r="B27" s="12">
        <v>8.08</v>
      </c>
    </row>
    <row r="31" spans="1:4" ht="15.5" x14ac:dyDescent="0.35">
      <c r="A31" s="6" t="s">
        <v>1</v>
      </c>
      <c r="B31" s="12">
        <v>0.02</v>
      </c>
    </row>
    <row r="32" spans="1:4" ht="31" x14ac:dyDescent="0.35">
      <c r="A32" s="8" t="s">
        <v>2</v>
      </c>
      <c r="B32" s="12" t="s">
        <v>6</v>
      </c>
    </row>
    <row r="33" spans="1:10" ht="15.5" x14ac:dyDescent="0.35">
      <c r="A33" s="6" t="s">
        <v>3</v>
      </c>
      <c r="B33" s="12" t="s">
        <v>15</v>
      </c>
    </row>
    <row r="34" spans="1:10" ht="15.5" x14ac:dyDescent="0.35">
      <c r="A34" s="6"/>
    </row>
    <row r="38" spans="1:10" ht="15.5" x14ac:dyDescent="0.35">
      <c r="A38" s="7" t="s">
        <v>4</v>
      </c>
      <c r="B38" s="12">
        <v>4.5</v>
      </c>
      <c r="C38" s="15" t="s">
        <v>72</v>
      </c>
      <c r="D38" s="3"/>
    </row>
    <row r="41" spans="1:10" x14ac:dyDescent="0.25">
      <c r="E41" s="9"/>
      <c r="F41" s="9"/>
      <c r="G41" s="9"/>
      <c r="H41" s="9"/>
      <c r="I41" s="9"/>
      <c r="J41" s="9"/>
    </row>
    <row r="42" spans="1:10" x14ac:dyDescent="0.25">
      <c r="E42" s="9"/>
      <c r="F42" s="9"/>
      <c r="G42" s="9"/>
      <c r="H42" s="9"/>
      <c r="I42" s="9"/>
      <c r="J42" s="9"/>
    </row>
    <row r="43" spans="1:10" x14ac:dyDescent="0.25">
      <c r="E43" s="9"/>
      <c r="F43" s="9"/>
      <c r="G43" s="9"/>
      <c r="H43" s="9"/>
      <c r="I43" s="9"/>
      <c r="J43" s="9"/>
    </row>
    <row r="44" spans="1:10" x14ac:dyDescent="0.25">
      <c r="E44" s="9"/>
      <c r="F44" s="9"/>
      <c r="G44" s="9"/>
      <c r="H44" s="9"/>
      <c r="I44" s="9"/>
      <c r="J44" s="9"/>
    </row>
    <row r="45" spans="1:10" ht="18.5" x14ac:dyDescent="0.35">
      <c r="A45" s="6" t="s">
        <v>38</v>
      </c>
      <c r="B45" s="13">
        <f>B27/B38</f>
        <v>1.7955555555555556</v>
      </c>
      <c r="E45" s="9"/>
      <c r="F45" s="9"/>
      <c r="G45" s="9"/>
      <c r="H45" s="9"/>
      <c r="I45" s="9"/>
      <c r="J45" s="9"/>
    </row>
    <row r="46" spans="1:10" x14ac:dyDescent="0.25">
      <c r="E46" s="9"/>
      <c r="F46" s="9"/>
      <c r="G46" s="9"/>
      <c r="H46" s="9"/>
      <c r="I46" s="9"/>
      <c r="J46" s="9"/>
    </row>
    <row r="47" spans="1:10" x14ac:dyDescent="0.25">
      <c r="E47" s="9"/>
      <c r="F47" s="9"/>
      <c r="G47" s="9"/>
      <c r="H47" s="9"/>
      <c r="I47" s="9"/>
      <c r="J47" s="9"/>
    </row>
    <row r="48" spans="1:10" x14ac:dyDescent="0.25">
      <c r="E48" s="9"/>
      <c r="F48" s="9"/>
      <c r="G48" s="9"/>
      <c r="H48" s="9"/>
      <c r="I48" s="9"/>
      <c r="J48" s="9"/>
    </row>
    <row r="49" spans="1:10" x14ac:dyDescent="0.25">
      <c r="E49" s="9"/>
      <c r="F49" s="9"/>
      <c r="G49" s="9"/>
      <c r="H49" s="9"/>
      <c r="I49" s="9"/>
      <c r="J49" s="9"/>
    </row>
    <row r="50" spans="1:10" ht="15.5" x14ac:dyDescent="0.35">
      <c r="A50" s="6"/>
      <c r="E50" s="9"/>
      <c r="F50" s="9"/>
      <c r="G50" s="9"/>
      <c r="H50" s="9"/>
      <c r="I50" s="9"/>
      <c r="J50" s="9"/>
    </row>
    <row r="51" spans="1:10" x14ac:dyDescent="0.25">
      <c r="E51" s="9"/>
      <c r="F51" s="9"/>
      <c r="G51" s="9"/>
      <c r="H51" s="9"/>
      <c r="I51" s="9"/>
      <c r="J51" s="9"/>
    </row>
    <row r="52" spans="1:10" x14ac:dyDescent="0.25">
      <c r="E52" s="9"/>
      <c r="F52" s="9"/>
      <c r="G52" s="9"/>
      <c r="H52" s="9"/>
      <c r="I52" s="9"/>
      <c r="J52" s="9"/>
    </row>
    <row r="53" spans="1:10" x14ac:dyDescent="0.25">
      <c r="E53" s="9"/>
      <c r="F53" s="9"/>
      <c r="G53" s="9"/>
      <c r="H53" s="9"/>
      <c r="I53" s="9"/>
      <c r="J53" s="9"/>
    </row>
    <row r="54" spans="1:10" x14ac:dyDescent="0.25">
      <c r="E54" s="9"/>
      <c r="F54" s="9"/>
      <c r="G54" s="9"/>
      <c r="H54" s="9"/>
      <c r="I54" s="9"/>
      <c r="J54" s="9"/>
    </row>
    <row r="55" spans="1:10" x14ac:dyDescent="0.25">
      <c r="E55" s="9"/>
      <c r="F55" s="9"/>
      <c r="G55" s="9"/>
      <c r="H55" s="9"/>
      <c r="I55" s="9"/>
      <c r="J55" s="9"/>
    </row>
    <row r="56" spans="1:10" x14ac:dyDescent="0.25">
      <c r="E56" s="9"/>
      <c r="F56" s="9"/>
      <c r="G56" s="9"/>
      <c r="H56" s="9"/>
      <c r="I56" s="9"/>
      <c r="J56" s="9"/>
    </row>
    <row r="57" spans="1:10" x14ac:dyDescent="0.25">
      <c r="E57" s="9"/>
      <c r="F57" s="9"/>
      <c r="G57" s="9"/>
      <c r="H57" s="9"/>
      <c r="I57" s="9"/>
      <c r="J57" s="9"/>
    </row>
    <row r="58" spans="1:10" x14ac:dyDescent="0.25">
      <c r="E58" s="9"/>
      <c r="F58" s="9"/>
      <c r="G58" s="9"/>
      <c r="H58" s="9"/>
      <c r="I58" s="9"/>
      <c r="J58" s="9"/>
    </row>
    <row r="59" spans="1:10" x14ac:dyDescent="0.25">
      <c r="E59" s="9"/>
      <c r="F59" s="9"/>
      <c r="G59" s="9"/>
      <c r="H59" s="9"/>
      <c r="I59" s="9"/>
      <c r="J59" s="9"/>
    </row>
    <row r="60" spans="1:10" x14ac:dyDescent="0.25">
      <c r="E60" s="9"/>
      <c r="F60" s="9"/>
      <c r="G60" s="9"/>
      <c r="H60" s="9"/>
      <c r="I60" s="9"/>
      <c r="J60" s="9"/>
    </row>
    <row r="61" spans="1:10" x14ac:dyDescent="0.25">
      <c r="E61" s="9"/>
      <c r="F61" s="9"/>
      <c r="G61" s="9"/>
      <c r="H61" s="9"/>
      <c r="I61" s="9"/>
      <c r="J61" s="9"/>
    </row>
    <row r="62" spans="1:10" x14ac:dyDescent="0.25">
      <c r="E62" s="9"/>
      <c r="F62" s="9"/>
      <c r="G62" s="9"/>
      <c r="H62" s="9"/>
      <c r="I62" s="9"/>
      <c r="J62" s="9"/>
    </row>
    <row r="63" spans="1:10" ht="15.5" x14ac:dyDescent="0.35">
      <c r="A63" s="6"/>
      <c r="E63" s="9"/>
      <c r="F63" s="9"/>
      <c r="G63" s="9"/>
      <c r="H63" s="9"/>
      <c r="I63" s="9"/>
      <c r="J63" s="9"/>
    </row>
    <row r="64" spans="1:10" x14ac:dyDescent="0.25">
      <c r="E64" s="9"/>
      <c r="F64" s="9"/>
      <c r="G64" s="9"/>
      <c r="H64" s="9"/>
      <c r="I64" s="9"/>
      <c r="J64" s="9"/>
    </row>
    <row r="65" spans="1:15" x14ac:dyDescent="0.25">
      <c r="E65" s="9"/>
      <c r="F65" s="9"/>
      <c r="G65" s="9"/>
      <c r="H65" s="9"/>
      <c r="I65" s="9"/>
      <c r="J65" s="9"/>
    </row>
    <row r="66" spans="1:15" x14ac:dyDescent="0.25">
      <c r="E66" s="9"/>
      <c r="F66" s="9"/>
      <c r="G66" s="9"/>
      <c r="H66" s="9"/>
      <c r="I66" s="9"/>
      <c r="J66" s="9"/>
    </row>
    <row r="67" spans="1:15" x14ac:dyDescent="0.25">
      <c r="E67" s="9"/>
      <c r="F67" s="9"/>
      <c r="G67" s="9"/>
      <c r="H67" s="9"/>
      <c r="I67" s="9"/>
      <c r="J67" s="9"/>
    </row>
    <row r="68" spans="1:15" x14ac:dyDescent="0.25">
      <c r="E68" s="9"/>
      <c r="F68" s="9"/>
      <c r="G68" s="9"/>
      <c r="H68" s="9"/>
      <c r="I68" s="9"/>
      <c r="J68" s="9"/>
    </row>
    <row r="69" spans="1:15" ht="15.5" x14ac:dyDescent="0.35">
      <c r="A69" s="6"/>
      <c r="E69" s="9"/>
      <c r="F69" s="9"/>
      <c r="G69" s="9"/>
      <c r="H69" s="9"/>
      <c r="I69" s="9"/>
      <c r="J69" s="9"/>
    </row>
    <row r="70" spans="1:15" ht="15.5" x14ac:dyDescent="0.35">
      <c r="A70" s="6"/>
      <c r="E70" s="9"/>
      <c r="F70" s="9"/>
      <c r="G70" s="9"/>
      <c r="H70" s="9"/>
      <c r="I70" s="9"/>
      <c r="J70" s="9"/>
    </row>
    <row r="71" spans="1:15" x14ac:dyDescent="0.25">
      <c r="E71" s="9"/>
      <c r="F71" s="9"/>
      <c r="G71" s="9"/>
      <c r="H71" s="9"/>
      <c r="I71" s="9"/>
      <c r="J71" s="9"/>
    </row>
    <row r="72" spans="1:15" ht="18" customHeight="1" thickBot="1" x14ac:dyDescent="0.45">
      <c r="A72" s="4" t="s">
        <v>35</v>
      </c>
      <c r="B72" s="52"/>
      <c r="C72" s="53"/>
      <c r="D72" s="53"/>
      <c r="E72" s="54"/>
      <c r="F72" s="54"/>
      <c r="G72" s="54"/>
      <c r="H72" s="54"/>
      <c r="I72" s="9"/>
      <c r="J72" s="9"/>
    </row>
    <row r="73" spans="1:15" ht="75" customHeight="1" x14ac:dyDescent="0.4">
      <c r="A73" s="55" t="s">
        <v>6</v>
      </c>
      <c r="B73" s="92" t="s">
        <v>16</v>
      </c>
      <c r="C73" s="92" t="s">
        <v>18</v>
      </c>
      <c r="D73" s="92" t="s">
        <v>19</v>
      </c>
      <c r="E73" s="92" t="s">
        <v>39</v>
      </c>
      <c r="F73" s="92" t="s">
        <v>8</v>
      </c>
      <c r="G73" s="92" t="s">
        <v>20</v>
      </c>
      <c r="H73" s="92" t="s">
        <v>21</v>
      </c>
      <c r="I73" s="93" t="s">
        <v>29</v>
      </c>
      <c r="J73" s="93" t="s">
        <v>31</v>
      </c>
      <c r="K73" s="93" t="s">
        <v>22</v>
      </c>
      <c r="L73" s="93" t="s">
        <v>23</v>
      </c>
      <c r="M73" s="94" t="s">
        <v>27</v>
      </c>
      <c r="N73" s="94" t="s">
        <v>25</v>
      </c>
      <c r="O73" s="95" t="s">
        <v>28</v>
      </c>
    </row>
    <row r="74" spans="1:15" ht="14.5" x14ac:dyDescent="0.25">
      <c r="A74" s="50" t="s">
        <v>40</v>
      </c>
      <c r="B74" s="51"/>
      <c r="C74" s="21" t="s">
        <v>7</v>
      </c>
      <c r="D74" s="21" t="s">
        <v>7</v>
      </c>
      <c r="E74" s="21" t="s">
        <v>7</v>
      </c>
      <c r="F74" s="21" t="s">
        <v>42</v>
      </c>
      <c r="G74" s="21" t="s">
        <v>7</v>
      </c>
      <c r="H74" s="21" t="s">
        <v>7</v>
      </c>
      <c r="I74" s="17"/>
      <c r="J74" s="17"/>
      <c r="K74" s="17"/>
      <c r="L74" s="24" t="s">
        <v>24</v>
      </c>
      <c r="M74" s="18"/>
      <c r="N74" s="22" t="s">
        <v>26</v>
      </c>
      <c r="O74" s="19"/>
    </row>
    <row r="75" spans="1:15" ht="58" x14ac:dyDescent="0.25">
      <c r="A75" s="56"/>
      <c r="B75" s="51"/>
      <c r="C75" s="21"/>
      <c r="D75" s="21"/>
      <c r="E75" s="21"/>
      <c r="F75" s="21"/>
      <c r="G75" s="21"/>
      <c r="H75" s="21"/>
      <c r="I75" s="17"/>
      <c r="J75" s="17"/>
      <c r="K75" s="100" t="s">
        <v>52</v>
      </c>
      <c r="L75" s="24"/>
      <c r="M75" s="18"/>
      <c r="N75" s="22"/>
      <c r="O75" s="19"/>
    </row>
    <row r="76" spans="1:15" ht="55.5" customHeight="1" x14ac:dyDescent="0.25">
      <c r="B76" s="100" t="s">
        <v>41</v>
      </c>
      <c r="C76" s="100" t="s">
        <v>41</v>
      </c>
      <c r="D76" s="100" t="s">
        <v>41</v>
      </c>
      <c r="E76" s="100" t="s">
        <v>41</v>
      </c>
      <c r="F76" s="100" t="s">
        <v>41</v>
      </c>
      <c r="G76" s="100" t="s">
        <v>41</v>
      </c>
      <c r="H76" s="100" t="s">
        <v>41</v>
      </c>
      <c r="I76" s="101" t="s">
        <v>30</v>
      </c>
      <c r="J76" s="102" t="s">
        <v>53</v>
      </c>
      <c r="K76" s="103" t="s">
        <v>51</v>
      </c>
      <c r="L76" s="101" t="s">
        <v>44</v>
      </c>
      <c r="M76" s="104"/>
      <c r="N76" s="101" t="s">
        <v>44</v>
      </c>
      <c r="O76" s="105"/>
    </row>
    <row r="77" spans="1:15" ht="53.15" customHeight="1" x14ac:dyDescent="0.25">
      <c r="A77" s="20"/>
      <c r="B77" s="26">
        <v>3</v>
      </c>
      <c r="C77" s="27">
        <v>3</v>
      </c>
      <c r="D77" s="26">
        <v>0.8</v>
      </c>
      <c r="E77" s="48">
        <f>C77+(2*D77*B77)</f>
        <v>7.8000000000000007</v>
      </c>
      <c r="F77" s="28">
        <f>(C77*D77)+(B77*(D77^2))</f>
        <v>4.32</v>
      </c>
      <c r="G77" s="29">
        <f>C77+(2*D77*(SQRT(B77^2+1)))</f>
        <v>8.0596442562694079</v>
      </c>
      <c r="H77" s="29">
        <f>((C77*D77)+(B77*D77^2))/(C77+2*D77*SQRT(B77^2+1))</f>
        <v>0.53600380645083356</v>
      </c>
      <c r="I77" s="29">
        <f>$B$38*H77</f>
        <v>2.4120171290287509</v>
      </c>
      <c r="J77" s="30" t="s">
        <v>32</v>
      </c>
      <c r="K77" s="26">
        <v>4.2999999999999997E-2</v>
      </c>
      <c r="L77" s="31">
        <f>(1.49/$K77)*($H77^(2/3))*($B$31^(1/2))</f>
        <v>3.2335386763228313</v>
      </c>
      <c r="M77" s="96" t="str">
        <f>IF(L77&lt;$B$38, "PROCEED", "REVISE DESIGN")</f>
        <v>PROCEED</v>
      </c>
      <c r="N77" s="32">
        <f>L77*F77</f>
        <v>13.968887081714632</v>
      </c>
      <c r="O77" s="98" t="str">
        <f>IF(N77&gt;$B$27, "PROCEED", "REVISE DESIGN")</f>
        <v>PROCEED</v>
      </c>
    </row>
    <row r="78" spans="1:15" ht="53.15" customHeight="1" x14ac:dyDescent="0.25">
      <c r="A78" s="20"/>
      <c r="B78" s="26">
        <v>3</v>
      </c>
      <c r="C78" s="27">
        <v>3</v>
      </c>
      <c r="D78" s="26">
        <v>0.9</v>
      </c>
      <c r="E78" s="48">
        <f>C78+(2*D78*B78)</f>
        <v>8.4</v>
      </c>
      <c r="F78" s="28">
        <f>(C78*D78)+(B78*(D78^2))</f>
        <v>5.1300000000000008</v>
      </c>
      <c r="G78" s="29">
        <f>C78+(2*D78*(SQRT(B78^2+1)))</f>
        <v>8.6920997883030822</v>
      </c>
      <c r="H78" s="29">
        <f>((C78*D78)+(B78*D78^2))/(C78+2*D78*SQRT(B78^2+1))</f>
        <v>0.59019110743567593</v>
      </c>
      <c r="I78" s="29">
        <f>$B$38*H78</f>
        <v>2.6558599834605419</v>
      </c>
      <c r="J78" s="30" t="s">
        <v>32</v>
      </c>
      <c r="K78" s="26">
        <v>4.2000000000000003E-2</v>
      </c>
      <c r="L78" s="31">
        <f>(1.49/$K78)*($H78^(2/3))*($B$31^(1/2))</f>
        <v>3.5300464242131255</v>
      </c>
      <c r="M78" s="96" t="str">
        <f>IF(L78&lt;$B$38, "PROCEED", "REVISE DESIGN")</f>
        <v>PROCEED</v>
      </c>
      <c r="N78" s="32">
        <f>L78*F78</f>
        <v>18.109138156213337</v>
      </c>
      <c r="O78" s="98" t="str">
        <f>IF(N78&gt;$B$27, "PROCEED", "REVISE DESIGN")</f>
        <v>PROCEED</v>
      </c>
    </row>
    <row r="79" spans="1:15" ht="53.15" customHeight="1" x14ac:dyDescent="0.25">
      <c r="A79" s="20"/>
      <c r="B79" s="26"/>
      <c r="C79" s="27"/>
      <c r="D79" s="26"/>
      <c r="E79" s="48">
        <f>C79+(2*D79*B79)</f>
        <v>0</v>
      </c>
      <c r="F79" s="28">
        <f>(C79*D79)+(B79*(D79^2))</f>
        <v>0</v>
      </c>
      <c r="G79" s="29">
        <f>C79+(2*D79*(SQRT(B79^2+1)))</f>
        <v>0</v>
      </c>
      <c r="H79" s="29" t="e">
        <f>((C79*D79)+(B79*D79^2))/(C79+2*D79*SQRT(B79^2+1))</f>
        <v>#DIV/0!</v>
      </c>
      <c r="I79" s="29" t="e">
        <f>$B$38*H79</f>
        <v>#DIV/0!</v>
      </c>
      <c r="J79" s="30"/>
      <c r="K79" s="26"/>
      <c r="L79" s="31" t="e">
        <f>(1.49/$K79)*($H79^(2/3))*($B$31^(1/2))</f>
        <v>#DIV/0!</v>
      </c>
      <c r="M79" s="96" t="e">
        <f>IF(L79&lt;$B$38, "PROCEED", "REVISE DESIGN")</f>
        <v>#DIV/0!</v>
      </c>
      <c r="N79" s="32" t="e">
        <f>L79*F79</f>
        <v>#DIV/0!</v>
      </c>
      <c r="O79" s="98" t="e">
        <f>IF(N79&gt;$B$27, "PROCEED", "REVISE DESIGN")</f>
        <v>#DIV/0!</v>
      </c>
    </row>
    <row r="80" spans="1:15" ht="53.15" customHeight="1" thickBot="1" x14ac:dyDescent="0.3">
      <c r="A80" s="33"/>
      <c r="B80" s="34"/>
      <c r="C80" s="35"/>
      <c r="D80" s="34"/>
      <c r="E80" s="49">
        <f>C80+(2*D80*B80)</f>
        <v>0</v>
      </c>
      <c r="F80" s="36">
        <f>(C80*D80)+(B80*(D80^2))</f>
        <v>0</v>
      </c>
      <c r="G80" s="37">
        <f>C80+(2*D80*(SQRT(B80^2+1)))</f>
        <v>0</v>
      </c>
      <c r="H80" s="37" t="e">
        <f>((C80*D80)+(B80*D80^2))/(C80+2*D80*SQRT(B80^2+1))</f>
        <v>#DIV/0!</v>
      </c>
      <c r="I80" s="37" t="e">
        <f>$B$38*H80</f>
        <v>#DIV/0!</v>
      </c>
      <c r="J80" s="38"/>
      <c r="K80" s="34"/>
      <c r="L80" s="39" t="e">
        <f>(1.49/$K80)*($H80^(2/3))*($B$31^(1/2))</f>
        <v>#DIV/0!</v>
      </c>
      <c r="M80" s="97" t="e">
        <f>IF(L80&lt;$B$38, "PROCEED", "REVISE DESIGN")</f>
        <v>#DIV/0!</v>
      </c>
      <c r="N80" s="40" t="e">
        <f>L80*F80</f>
        <v>#DIV/0!</v>
      </c>
      <c r="O80" s="99" t="e">
        <f>IF(N80&gt;$B$27, "PROCEED", "REVISE DESIGN")</f>
        <v>#DIV/0!</v>
      </c>
    </row>
    <row r="81" spans="1:10" x14ac:dyDescent="0.25">
      <c r="E81" s="9"/>
      <c r="F81" s="9"/>
      <c r="G81" s="9"/>
      <c r="H81" s="9"/>
      <c r="I81" s="9" t="s">
        <v>34</v>
      </c>
      <c r="J81" s="9"/>
    </row>
    <row r="82" spans="1:10" x14ac:dyDescent="0.25">
      <c r="E82" s="9"/>
      <c r="F82" s="9"/>
      <c r="G82" s="9"/>
      <c r="H82" s="9"/>
      <c r="I82" s="9"/>
      <c r="J82" s="9"/>
    </row>
    <row r="83" spans="1:10" x14ac:dyDescent="0.25">
      <c r="E83" s="9"/>
      <c r="F83" s="9"/>
      <c r="G83" s="9"/>
      <c r="H83" s="9"/>
      <c r="I83" s="9"/>
      <c r="J83" s="9"/>
    </row>
    <row r="84" spans="1:10" ht="15.5" x14ac:dyDescent="0.35">
      <c r="B84" s="11"/>
      <c r="E84" s="9"/>
      <c r="F84" s="9"/>
      <c r="G84" s="9"/>
      <c r="H84" s="9"/>
      <c r="I84" s="9"/>
      <c r="J84" s="9"/>
    </row>
    <row r="85" spans="1:10" ht="15.5" x14ac:dyDescent="0.35">
      <c r="B85" s="11"/>
      <c r="E85" s="9"/>
      <c r="F85" s="9"/>
      <c r="G85" s="9"/>
      <c r="H85" s="9"/>
      <c r="I85" s="9"/>
      <c r="J85" s="9"/>
    </row>
    <row r="86" spans="1:10" ht="15.5" x14ac:dyDescent="0.35">
      <c r="A86" s="6"/>
      <c r="E86" s="9"/>
      <c r="F86" s="9"/>
      <c r="G86" s="9"/>
      <c r="H86" s="9"/>
      <c r="I86" s="9"/>
      <c r="J86" s="9"/>
    </row>
    <row r="87" spans="1:10" ht="15.5" x14ac:dyDescent="0.35">
      <c r="A87" s="6"/>
      <c r="E87" s="9"/>
      <c r="F87" s="9"/>
      <c r="G87" s="9"/>
      <c r="H87" s="9"/>
      <c r="I87" s="9"/>
      <c r="J87" s="9"/>
    </row>
    <row r="88" spans="1:10" ht="15.5" x14ac:dyDescent="0.35">
      <c r="A88" s="6"/>
      <c r="E88" s="9"/>
      <c r="F88" s="9"/>
      <c r="G88" s="9"/>
      <c r="H88" s="9"/>
      <c r="I88" s="9"/>
      <c r="J88" s="9"/>
    </row>
    <row r="89" spans="1:10" x14ac:dyDescent="0.25">
      <c r="E89" s="9"/>
      <c r="F89" s="9"/>
      <c r="G89" s="9"/>
      <c r="H89" s="9"/>
      <c r="I89" s="9"/>
      <c r="J89" s="9"/>
    </row>
    <row r="90" spans="1:10" x14ac:dyDescent="0.25">
      <c r="E90" s="9"/>
      <c r="F90" s="9"/>
      <c r="G90" s="9"/>
      <c r="H90" s="9"/>
      <c r="I90" s="9"/>
      <c r="J90" s="9"/>
    </row>
    <row r="91" spans="1:10" x14ac:dyDescent="0.25">
      <c r="E91" s="9"/>
      <c r="F91" s="9"/>
      <c r="G91" s="9"/>
      <c r="H91" s="9"/>
      <c r="I91" s="9"/>
      <c r="J91" s="9"/>
    </row>
    <row r="92" spans="1:10" x14ac:dyDescent="0.25">
      <c r="E92" s="9"/>
      <c r="F92" s="9"/>
      <c r="G92" s="9"/>
      <c r="H92" s="9"/>
      <c r="I92" s="9"/>
      <c r="J92" s="9"/>
    </row>
    <row r="93" spans="1:10" x14ac:dyDescent="0.25">
      <c r="E93" s="9"/>
      <c r="F93" s="9"/>
      <c r="G93" s="9"/>
      <c r="H93" s="9"/>
      <c r="I93" s="9"/>
      <c r="J93" s="9"/>
    </row>
    <row r="94" spans="1:10" x14ac:dyDescent="0.25">
      <c r="E94" s="9"/>
      <c r="F94" s="9"/>
      <c r="G94" s="9"/>
      <c r="H94" s="9"/>
      <c r="I94" s="9"/>
      <c r="J94" s="9"/>
    </row>
    <row r="95" spans="1:10" x14ac:dyDescent="0.25">
      <c r="E95" s="9"/>
      <c r="F95" s="9"/>
      <c r="G95" s="9"/>
      <c r="H95" s="9"/>
      <c r="I95" s="9"/>
      <c r="J95" s="9"/>
    </row>
    <row r="96" spans="1:10" x14ac:dyDescent="0.25">
      <c r="E96" s="9"/>
      <c r="F96" s="9"/>
      <c r="G96" s="9"/>
      <c r="H96" s="9"/>
      <c r="I96" s="9"/>
      <c r="J96" s="9"/>
    </row>
    <row r="97" spans="1:16" ht="15.5" x14ac:dyDescent="0.35">
      <c r="A97" s="6"/>
      <c r="E97" s="9"/>
      <c r="F97" s="9"/>
      <c r="G97" s="9"/>
      <c r="H97" s="9"/>
      <c r="I97" s="9"/>
      <c r="J97" s="9"/>
    </row>
    <row r="98" spans="1:16" ht="13" thickBot="1" x14ac:dyDescent="0.3">
      <c r="F98" s="9"/>
      <c r="G98" s="9"/>
      <c r="H98" s="9"/>
      <c r="I98" s="9"/>
      <c r="J98" s="9"/>
    </row>
    <row r="99" spans="1:16" ht="75" customHeight="1" x14ac:dyDescent="0.4">
      <c r="A99" s="47" t="s">
        <v>47</v>
      </c>
      <c r="B99" s="107" t="s">
        <v>16</v>
      </c>
      <c r="C99" s="108" t="s">
        <v>18</v>
      </c>
      <c r="D99" s="108" t="s">
        <v>19</v>
      </c>
      <c r="E99" s="109" t="s">
        <v>39</v>
      </c>
      <c r="F99" s="108" t="s">
        <v>8</v>
      </c>
      <c r="G99" s="108" t="s">
        <v>20</v>
      </c>
      <c r="H99" s="93" t="s">
        <v>21</v>
      </c>
      <c r="I99" s="93" t="s">
        <v>36</v>
      </c>
      <c r="J99" s="93" t="s">
        <v>29</v>
      </c>
      <c r="K99" s="93" t="s">
        <v>31</v>
      </c>
      <c r="L99" s="93" t="s">
        <v>22</v>
      </c>
      <c r="M99" s="93" t="s">
        <v>23</v>
      </c>
      <c r="N99" s="94" t="s">
        <v>27</v>
      </c>
      <c r="O99" s="94" t="s">
        <v>25</v>
      </c>
      <c r="P99" s="95" t="s">
        <v>37</v>
      </c>
    </row>
    <row r="100" spans="1:16" ht="14.5" x14ac:dyDescent="0.25">
      <c r="A100" s="50" t="s">
        <v>40</v>
      </c>
      <c r="B100" s="21" t="s">
        <v>17</v>
      </c>
      <c r="C100" s="21" t="s">
        <v>7</v>
      </c>
      <c r="D100" s="21" t="s">
        <v>7</v>
      </c>
      <c r="E100" s="22" t="s">
        <v>7</v>
      </c>
      <c r="F100" s="21" t="s">
        <v>42</v>
      </c>
      <c r="G100" s="21" t="s">
        <v>7</v>
      </c>
      <c r="H100" s="22" t="s">
        <v>7</v>
      </c>
      <c r="I100" s="22" t="s">
        <v>24</v>
      </c>
      <c r="J100" s="23"/>
      <c r="K100" s="17"/>
      <c r="L100" s="17"/>
      <c r="M100" s="24" t="s">
        <v>24</v>
      </c>
      <c r="N100" s="23"/>
      <c r="O100" s="22" t="s">
        <v>26</v>
      </c>
      <c r="P100" s="25"/>
    </row>
    <row r="101" spans="1:16" ht="55.5" customHeight="1" x14ac:dyDescent="0.25">
      <c r="A101" s="20"/>
      <c r="B101" s="100" t="s">
        <v>41</v>
      </c>
      <c r="C101" s="100" t="s">
        <v>41</v>
      </c>
      <c r="D101" s="100" t="s">
        <v>41</v>
      </c>
      <c r="E101" s="100" t="s">
        <v>41</v>
      </c>
      <c r="F101" s="100" t="s">
        <v>41</v>
      </c>
      <c r="G101" s="100" t="s">
        <v>41</v>
      </c>
      <c r="H101" s="100" t="s">
        <v>41</v>
      </c>
      <c r="I101" s="117"/>
      <c r="J101" s="101" t="s">
        <v>30</v>
      </c>
      <c r="K101" s="118" t="s">
        <v>53</v>
      </c>
      <c r="L101" s="103" t="s">
        <v>51</v>
      </c>
      <c r="M101" s="101" t="s">
        <v>44</v>
      </c>
      <c r="N101" s="104"/>
      <c r="O101" s="101" t="s">
        <v>44</v>
      </c>
      <c r="P101" s="119"/>
    </row>
    <row r="102" spans="1:16" ht="53.15" customHeight="1" x14ac:dyDescent="0.25">
      <c r="A102" s="20"/>
      <c r="B102" s="26">
        <v>3</v>
      </c>
      <c r="C102" s="27">
        <v>3</v>
      </c>
      <c r="D102" s="26">
        <v>1.5</v>
      </c>
      <c r="E102" s="48">
        <f>C102+(2*D102*B102)</f>
        <v>12</v>
      </c>
      <c r="F102" s="28">
        <f>(C102*D102)+(B102*(D102^2))</f>
        <v>11.25</v>
      </c>
      <c r="G102" s="29">
        <f>C102+(2*D102*(SQRT(B102^2+1)))</f>
        <v>12.486832980505138</v>
      </c>
      <c r="H102" s="29">
        <f>((C102*D102)+(B102*D102^2))/(C102+2*D102*SQRT(B102^2+1))</f>
        <v>0.90094902507015806</v>
      </c>
      <c r="I102" s="45">
        <v>3</v>
      </c>
      <c r="J102" s="29">
        <f>I102*H102</f>
        <v>2.7028470752104741</v>
      </c>
      <c r="K102" s="30" t="s">
        <v>33</v>
      </c>
      <c r="L102" s="26">
        <v>0.08</v>
      </c>
      <c r="M102" s="41">
        <f>ROUND((1.49/$L102)*($H102^(2/3))*($B$31^(1/2)),1)</f>
        <v>2.5</v>
      </c>
      <c r="N102" s="96" t="str">
        <f>IF(I102=M102, "PROCEED", "REVISE DESIGN")</f>
        <v>REVISE DESIGN</v>
      </c>
      <c r="O102" s="43">
        <f>M102*F102</f>
        <v>28.125</v>
      </c>
      <c r="P102" s="98" t="str">
        <f>IF(O102&gt;$B$27, "PROCEED", "REVISE DESIGN")</f>
        <v>PROCEED</v>
      </c>
    </row>
    <row r="103" spans="1:16" ht="53.15" customHeight="1" x14ac:dyDescent="0.25">
      <c r="A103" s="20"/>
      <c r="B103" s="28">
        <f>$B$102</f>
        <v>3</v>
      </c>
      <c r="C103" s="32">
        <f>$C$102</f>
        <v>3</v>
      </c>
      <c r="D103" s="28">
        <f>$D$102</f>
        <v>1.5</v>
      </c>
      <c r="E103" s="48">
        <f>C103+(2*D103*B103)</f>
        <v>12</v>
      </c>
      <c r="F103" s="28">
        <f>(C103*D103)+(B103*(D103^2))</f>
        <v>11.25</v>
      </c>
      <c r="G103" s="29">
        <f>C103+(2*D103*(SQRT(B103^2+1)))</f>
        <v>12.486832980505138</v>
      </c>
      <c r="H103" s="29">
        <f>((C103*D103)+(B103*D103^2))/(C103+2*D103*SQRT(B103^2+1))</f>
        <v>0.90094902507015806</v>
      </c>
      <c r="I103" s="45">
        <v>2</v>
      </c>
      <c r="J103" s="29">
        <f>I103*H103</f>
        <v>1.8018980501403161</v>
      </c>
      <c r="K103" s="30" t="s">
        <v>33</v>
      </c>
      <c r="L103" s="26">
        <v>0.11</v>
      </c>
      <c r="M103" s="41">
        <f>ROUND((1.49/$L103)*($H103^(2/3))*($B$31^(1/2)),1)</f>
        <v>1.8</v>
      </c>
      <c r="N103" s="96" t="str">
        <f>IF(I103=M103, "PROCEED", "REVISE DESIGN")</f>
        <v>REVISE DESIGN</v>
      </c>
      <c r="O103" s="43">
        <f>M103*F103</f>
        <v>20.25</v>
      </c>
      <c r="P103" s="98" t="str">
        <f>IF(O103&gt;$B$27, "PROCEED", "REVISE DESIGN")</f>
        <v>PROCEED</v>
      </c>
    </row>
    <row r="104" spans="1:16" ht="53.15" customHeight="1" x14ac:dyDescent="0.25">
      <c r="A104" s="20"/>
      <c r="B104" s="28">
        <f>$B$102</f>
        <v>3</v>
      </c>
      <c r="C104" s="32">
        <f>$C$102</f>
        <v>3</v>
      </c>
      <c r="D104" s="28">
        <f>$D$102</f>
        <v>1.5</v>
      </c>
      <c r="E104" s="48">
        <f>C104+(2*D104*B104)</f>
        <v>12</v>
      </c>
      <c r="F104" s="28">
        <f>(C104*D104)+(B104*(D104^2))</f>
        <v>11.25</v>
      </c>
      <c r="G104" s="29">
        <f>C104+(2*D104*(SQRT(B104^2+1)))</f>
        <v>12.486832980505138</v>
      </c>
      <c r="H104" s="29">
        <f>((C104*D104)+(B104*D104^2))/(C104+2*D104*SQRT(B104^2+1))</f>
        <v>0.90094902507015806</v>
      </c>
      <c r="I104" s="45">
        <v>1.6</v>
      </c>
      <c r="J104" s="29">
        <f>I104*H104</f>
        <v>1.4415184401122529</v>
      </c>
      <c r="K104" s="30" t="s">
        <v>33</v>
      </c>
      <c r="L104" s="26">
        <v>0.12</v>
      </c>
      <c r="M104" s="41">
        <f>ROUND((1.49/$L104)*($H104^(2/3))*($B$31^(1/2)),1)</f>
        <v>1.6</v>
      </c>
      <c r="N104" s="96" t="str">
        <f>IF(I104=M104, "PROCEED", "REVISE DESIGN")</f>
        <v>PROCEED</v>
      </c>
      <c r="O104" s="43">
        <f>M104*F104</f>
        <v>18</v>
      </c>
      <c r="P104" s="98" t="str">
        <f>IF(O104&gt;$B$27, "PROCEED", "REVISE DESIGN")</f>
        <v>PROCEED</v>
      </c>
    </row>
    <row r="105" spans="1:16" ht="53.15" customHeight="1" thickBot="1" x14ac:dyDescent="0.3">
      <c r="A105" s="33"/>
      <c r="B105" s="36">
        <f>$B$102</f>
        <v>3</v>
      </c>
      <c r="C105" s="40">
        <f>$C$102</f>
        <v>3</v>
      </c>
      <c r="D105" s="36">
        <f>$D$102</f>
        <v>1.5</v>
      </c>
      <c r="E105" s="49">
        <f>C105+(2*D105*B105)</f>
        <v>12</v>
      </c>
      <c r="F105" s="36">
        <f>(C105*D105)+(B105*(D105^2))</f>
        <v>11.25</v>
      </c>
      <c r="G105" s="37">
        <f>C105+(2*D105*(SQRT(B105^2+1)))</f>
        <v>12.486832980505138</v>
      </c>
      <c r="H105" s="37">
        <f>((C105*D105)+(B105*D105^2))/(C105+2*D105*SQRT(B105^2+1))</f>
        <v>0.90094902507015806</v>
      </c>
      <c r="I105" s="46">
        <v>1.5</v>
      </c>
      <c r="J105" s="37">
        <f>I105*H105</f>
        <v>1.351423537605237</v>
      </c>
      <c r="K105" s="38" t="s">
        <v>33</v>
      </c>
      <c r="L105" s="34">
        <v>0.13</v>
      </c>
      <c r="M105" s="42">
        <f>ROUND((1.49/$L105)*($H105^(2/3))*($B$31^(1/2)),1)</f>
        <v>1.5</v>
      </c>
      <c r="N105" s="97" t="str">
        <f>IF(I105=M105, "PROCEED", "REVISE DESIGN")</f>
        <v>PROCEED</v>
      </c>
      <c r="O105" s="44">
        <f>M105*F105</f>
        <v>16.875</v>
      </c>
      <c r="P105" s="99" t="str">
        <f>IF(O105&gt;$B$27, "PROCEED", "REVISE DESIGN")</f>
        <v>PROCEED</v>
      </c>
    </row>
    <row r="108" spans="1:16" ht="18.5" thickBot="1" x14ac:dyDescent="0.45">
      <c r="A108" s="4" t="s">
        <v>48</v>
      </c>
    </row>
    <row r="109" spans="1:16" ht="75" customHeight="1" x14ac:dyDescent="0.4">
      <c r="A109" s="47" t="s">
        <v>45</v>
      </c>
      <c r="B109" s="109" t="s">
        <v>16</v>
      </c>
      <c r="C109" s="109" t="s">
        <v>19</v>
      </c>
      <c r="D109" s="109" t="s">
        <v>39</v>
      </c>
      <c r="E109" s="109" t="s">
        <v>8</v>
      </c>
      <c r="F109" s="109" t="s">
        <v>20</v>
      </c>
      <c r="G109" s="109" t="s">
        <v>21</v>
      </c>
      <c r="H109" s="93" t="s">
        <v>29</v>
      </c>
      <c r="I109" s="93" t="s">
        <v>31</v>
      </c>
      <c r="J109" s="93" t="s">
        <v>22</v>
      </c>
      <c r="K109" s="93" t="s">
        <v>23</v>
      </c>
      <c r="L109" s="94" t="s">
        <v>27</v>
      </c>
      <c r="M109" s="94" t="s">
        <v>25</v>
      </c>
      <c r="N109" s="95" t="s">
        <v>37</v>
      </c>
    </row>
    <row r="110" spans="1:16" ht="14.5" x14ac:dyDescent="0.25">
      <c r="A110" s="50" t="s">
        <v>40</v>
      </c>
      <c r="B110" s="51"/>
      <c r="C110" s="21" t="s">
        <v>7</v>
      </c>
      <c r="D110" s="21" t="s">
        <v>7</v>
      </c>
      <c r="E110" s="21" t="s">
        <v>42</v>
      </c>
      <c r="F110" s="21" t="s">
        <v>7</v>
      </c>
      <c r="G110" s="21" t="s">
        <v>7</v>
      </c>
      <c r="H110" s="17"/>
      <c r="I110" s="17"/>
      <c r="J110" s="17"/>
      <c r="K110" s="24" t="s">
        <v>24</v>
      </c>
      <c r="L110" s="18"/>
      <c r="M110" s="22" t="s">
        <v>26</v>
      </c>
      <c r="N110" s="19"/>
    </row>
    <row r="111" spans="1:16" ht="55.5" customHeight="1" x14ac:dyDescent="0.25">
      <c r="A111" s="63"/>
      <c r="B111" s="110"/>
      <c r="C111" s="111"/>
      <c r="D111" s="111"/>
      <c r="E111" s="111"/>
      <c r="F111" s="111"/>
      <c r="G111" s="111"/>
      <c r="H111" s="112"/>
      <c r="I111" s="112"/>
      <c r="J111" s="100" t="s">
        <v>52</v>
      </c>
      <c r="K111" s="113"/>
      <c r="L111" s="114"/>
      <c r="M111" s="115"/>
      <c r="N111" s="116"/>
    </row>
    <row r="112" spans="1:16" ht="55.5" customHeight="1" x14ac:dyDescent="0.25">
      <c r="A112" s="20"/>
      <c r="B112" s="100" t="s">
        <v>41</v>
      </c>
      <c r="C112" s="100" t="s">
        <v>41</v>
      </c>
      <c r="D112" s="100" t="s">
        <v>41</v>
      </c>
      <c r="E112" s="100" t="s">
        <v>41</v>
      </c>
      <c r="F112" s="100" t="s">
        <v>41</v>
      </c>
      <c r="G112" s="100" t="s">
        <v>41</v>
      </c>
      <c r="H112" s="101" t="s">
        <v>30</v>
      </c>
      <c r="I112" s="102" t="s">
        <v>53</v>
      </c>
      <c r="J112" s="103" t="s">
        <v>51</v>
      </c>
      <c r="K112" s="101" t="s">
        <v>44</v>
      </c>
      <c r="L112" s="104"/>
      <c r="M112" s="101" t="s">
        <v>44</v>
      </c>
      <c r="N112" s="105"/>
    </row>
    <row r="113" spans="1:15" ht="53.15" customHeight="1" x14ac:dyDescent="0.25">
      <c r="A113" s="20"/>
      <c r="B113" s="26">
        <v>3</v>
      </c>
      <c r="C113" s="26">
        <v>1</v>
      </c>
      <c r="D113" s="58">
        <f>(2*C113*B113)</f>
        <v>6</v>
      </c>
      <c r="E113" s="29">
        <f>(B113*(C113^2))</f>
        <v>3</v>
      </c>
      <c r="F113" s="29">
        <f>(2*C113*(SQRT(B113^2+1)))</f>
        <v>6.324555320336759</v>
      </c>
      <c r="G113" s="60">
        <f>(B113*C113)/(2*(SQRT(B113^2+1)))</f>
        <v>0.47434164902525688</v>
      </c>
      <c r="H113" s="29">
        <f>$B$38*G113</f>
        <v>2.1345374206136558</v>
      </c>
      <c r="I113" s="30" t="s">
        <v>32</v>
      </c>
      <c r="J113" s="26">
        <v>4.3999999999999997E-2</v>
      </c>
      <c r="K113" s="31">
        <f>(1.49/$J113)*($G113^(2/3))*($B$31^(1/2))</f>
        <v>2.9127917048492233</v>
      </c>
      <c r="L113" s="96" t="str">
        <f>IF(K113&lt;$B$38, "PROCEED", "REVISE DESIGN")</f>
        <v>PROCEED</v>
      </c>
      <c r="M113" s="32">
        <f>K113*E113</f>
        <v>8.7383751145476705</v>
      </c>
      <c r="N113" s="98" t="str">
        <f>IF(M113&gt;$B$27, "PROCEED", "REVISE DESIGN")</f>
        <v>PROCEED</v>
      </c>
    </row>
    <row r="114" spans="1:15" ht="53.15" customHeight="1" x14ac:dyDescent="0.25">
      <c r="A114" s="20"/>
      <c r="B114" s="26">
        <v>3</v>
      </c>
      <c r="C114" s="26">
        <v>1.2</v>
      </c>
      <c r="D114" s="58">
        <f>(2*C114*B114)</f>
        <v>7.1999999999999993</v>
      </c>
      <c r="E114" s="29">
        <f>(B114*(C114^2))</f>
        <v>4.32</v>
      </c>
      <c r="F114" s="29">
        <f>(2*C114*(SQRT(B114^2+1)))</f>
        <v>7.5894663844041101</v>
      </c>
      <c r="G114" s="60">
        <f>(B114*C114)/(2*(SQRT(B114^2+1)))</f>
        <v>0.56920997883030822</v>
      </c>
      <c r="H114" s="29">
        <f>$B$38*G114</f>
        <v>2.561444904736387</v>
      </c>
      <c r="I114" s="30" t="s">
        <v>32</v>
      </c>
      <c r="J114" s="26">
        <v>4.2000000000000003E-2</v>
      </c>
      <c r="K114" s="31">
        <f>(1.49/$J114)*($G114^(2/3))*($B$31^(1/2))</f>
        <v>3.4458812946032062</v>
      </c>
      <c r="L114" s="96" t="str">
        <f>IF(K114&lt;$B$38, "PROCEED", "REVISE DESIGN")</f>
        <v>PROCEED</v>
      </c>
      <c r="M114" s="32">
        <f>K114*E114</f>
        <v>14.886207192685852</v>
      </c>
      <c r="N114" s="98" t="str">
        <f>IF(M114&gt;$B$27, "PROCEED", "REVISE DESIGN")</f>
        <v>PROCEED</v>
      </c>
    </row>
    <row r="115" spans="1:15" ht="53.15" customHeight="1" x14ac:dyDescent="0.25">
      <c r="A115" s="20"/>
      <c r="B115" s="26">
        <v>3</v>
      </c>
      <c r="C115" s="26">
        <v>1.3</v>
      </c>
      <c r="D115" s="58">
        <f>(2*C115*B115)</f>
        <v>7.8000000000000007</v>
      </c>
      <c r="E115" s="29">
        <f>(B115*(C115^2))</f>
        <v>5.07</v>
      </c>
      <c r="F115" s="29">
        <f>(2*C115*(SQRT(B115^2+1)))</f>
        <v>8.2219219164377879</v>
      </c>
      <c r="G115" s="60">
        <f>(B115*C115)/(2*(SQRT(B115^2+1)))</f>
        <v>0.61664414373283394</v>
      </c>
      <c r="H115" s="29">
        <f>$B$38*G115</f>
        <v>2.7748986467977526</v>
      </c>
      <c r="I115" s="30" t="s">
        <v>32</v>
      </c>
      <c r="J115" s="26">
        <v>4.1000000000000002E-2</v>
      </c>
      <c r="K115" s="31">
        <f>(1.49/$J115)*($G115^(2/3))*($B$31^(1/2))</f>
        <v>3.7234067674763605</v>
      </c>
      <c r="L115" s="96" t="str">
        <f>IF(K115&lt;$B$38, "PROCEED", "REVISE DESIGN")</f>
        <v>PROCEED</v>
      </c>
      <c r="M115" s="32">
        <f>K115*E115</f>
        <v>18.877672311105147</v>
      </c>
      <c r="N115" s="98" t="str">
        <f>IF(M115&gt;$B$27, "PROCEED", "REVISE DESIGN")</f>
        <v>PROCEED</v>
      </c>
    </row>
    <row r="116" spans="1:15" ht="53.15" customHeight="1" thickBot="1" x14ac:dyDescent="0.3">
      <c r="A116" s="33"/>
      <c r="B116" s="34"/>
      <c r="C116" s="34"/>
      <c r="D116" s="59">
        <f>(2*C116*B116)</f>
        <v>0</v>
      </c>
      <c r="E116" s="37">
        <f>(B116*(C116^2))</f>
        <v>0</v>
      </c>
      <c r="F116" s="37">
        <f>(2*C116*(SQRT(B116^2+1)))</f>
        <v>0</v>
      </c>
      <c r="G116" s="57">
        <f>(B116*C116)/(2*(SQRT(B116^2+1)))</f>
        <v>0</v>
      </c>
      <c r="H116" s="37">
        <f>$B$38*G116</f>
        <v>0</v>
      </c>
      <c r="I116" s="38"/>
      <c r="J116" s="34"/>
      <c r="K116" s="39" t="e">
        <f>(1.49/$J116)*($G116^(2/3))*($B$31^(1/2))</f>
        <v>#DIV/0!</v>
      </c>
      <c r="L116" s="97" t="e">
        <f>IF(K116&lt;$B$38, "PROCEED", "REVISE DESIGN")</f>
        <v>#DIV/0!</v>
      </c>
      <c r="M116" s="40" t="e">
        <f>K116*E116</f>
        <v>#DIV/0!</v>
      </c>
      <c r="N116" s="99" t="e">
        <f>IF(M116&gt;$B$27, "PROCEED", "REVISE DESIGN")</f>
        <v>#DIV/0!</v>
      </c>
    </row>
    <row r="117" spans="1:15" ht="15.5" x14ac:dyDescent="0.35">
      <c r="A117" s="1"/>
    </row>
    <row r="119" spans="1:15" ht="18.5" thickBot="1" x14ac:dyDescent="0.45">
      <c r="A119" s="4" t="s">
        <v>49</v>
      </c>
    </row>
    <row r="120" spans="1:15" ht="75" customHeight="1" x14ac:dyDescent="0.4">
      <c r="A120" s="47" t="s">
        <v>46</v>
      </c>
      <c r="B120" s="107" t="s">
        <v>16</v>
      </c>
      <c r="C120" s="108" t="s">
        <v>19</v>
      </c>
      <c r="D120" s="109" t="s">
        <v>39</v>
      </c>
      <c r="E120" s="108" t="s">
        <v>8</v>
      </c>
      <c r="F120" s="108" t="s">
        <v>20</v>
      </c>
      <c r="G120" s="93" t="s">
        <v>21</v>
      </c>
      <c r="H120" s="93" t="s">
        <v>36</v>
      </c>
      <c r="I120" s="93" t="s">
        <v>29</v>
      </c>
      <c r="J120" s="93" t="s">
        <v>31</v>
      </c>
      <c r="K120" s="93" t="s">
        <v>22</v>
      </c>
      <c r="L120" s="93" t="s">
        <v>23</v>
      </c>
      <c r="M120" s="94" t="s">
        <v>27</v>
      </c>
      <c r="N120" s="94" t="s">
        <v>25</v>
      </c>
      <c r="O120" s="95" t="s">
        <v>37</v>
      </c>
    </row>
    <row r="121" spans="1:15" ht="14.5" x14ac:dyDescent="0.25">
      <c r="A121" s="50" t="s">
        <v>40</v>
      </c>
      <c r="B121" s="21" t="s">
        <v>17</v>
      </c>
      <c r="C121" s="21" t="s">
        <v>7</v>
      </c>
      <c r="D121" s="22" t="s">
        <v>7</v>
      </c>
      <c r="E121" s="21" t="s">
        <v>42</v>
      </c>
      <c r="F121" s="21" t="s">
        <v>7</v>
      </c>
      <c r="G121" s="22" t="s">
        <v>7</v>
      </c>
      <c r="H121" s="22" t="s">
        <v>24</v>
      </c>
      <c r="I121" s="23"/>
      <c r="J121" s="17"/>
      <c r="K121" s="17"/>
      <c r="L121" s="24" t="s">
        <v>24</v>
      </c>
      <c r="M121" s="23"/>
      <c r="N121" s="22" t="s">
        <v>26</v>
      </c>
      <c r="O121" s="25"/>
    </row>
    <row r="122" spans="1:15" ht="55.5" customHeight="1" x14ac:dyDescent="0.25">
      <c r="A122" s="20"/>
      <c r="B122" s="100" t="s">
        <v>41</v>
      </c>
      <c r="C122" s="100" t="s">
        <v>41</v>
      </c>
      <c r="D122" s="100" t="s">
        <v>41</v>
      </c>
      <c r="E122" s="100" t="s">
        <v>41</v>
      </c>
      <c r="F122" s="100" t="s">
        <v>41</v>
      </c>
      <c r="G122" s="100" t="s">
        <v>41</v>
      </c>
      <c r="H122" s="117"/>
      <c r="I122" s="101" t="s">
        <v>30</v>
      </c>
      <c r="J122" s="118" t="s">
        <v>53</v>
      </c>
      <c r="K122" s="103" t="s">
        <v>51</v>
      </c>
      <c r="L122" s="101" t="s">
        <v>44</v>
      </c>
      <c r="M122" s="104"/>
      <c r="N122" s="101" t="s">
        <v>44</v>
      </c>
      <c r="O122" s="119"/>
    </row>
    <row r="123" spans="1:15" ht="53.15" customHeight="1" x14ac:dyDescent="0.25">
      <c r="A123" s="20"/>
      <c r="B123" s="26">
        <v>3</v>
      </c>
      <c r="C123" s="26">
        <v>2</v>
      </c>
      <c r="D123" s="58">
        <f>(2*C123*B123)</f>
        <v>12</v>
      </c>
      <c r="E123" s="29">
        <f>(B123*(C123^2))</f>
        <v>12</v>
      </c>
      <c r="F123" s="29">
        <f>(2*C123*(SQRT(B123^2+1)))</f>
        <v>12.649110640673518</v>
      </c>
      <c r="G123" s="60">
        <f>(B123*C123)/(2*(SQRT(B123^2+1)))</f>
        <v>0.94868329805051377</v>
      </c>
      <c r="H123" s="45">
        <v>3</v>
      </c>
      <c r="I123" s="29">
        <f>H123*G123</f>
        <v>2.8460498941515411</v>
      </c>
      <c r="J123" s="30" t="s">
        <v>33</v>
      </c>
      <c r="K123" s="26">
        <v>0.08</v>
      </c>
      <c r="L123" s="41">
        <f>ROUND((1.49/$K123)*($G123^(2/3))*($B$31^(1/2)),1)</f>
        <v>2.5</v>
      </c>
      <c r="M123" s="96" t="str">
        <f>IF(H123=L123, "PROCEED", "REVISE DESIGN")</f>
        <v>REVISE DESIGN</v>
      </c>
      <c r="N123" s="43">
        <f>L123*E123</f>
        <v>30</v>
      </c>
      <c r="O123" s="98" t="str">
        <f>IF(N123&gt;$B$27, "PROCEED", "REVISE DESIGN")</f>
        <v>PROCEED</v>
      </c>
    </row>
    <row r="124" spans="1:15" ht="53.15" customHeight="1" x14ac:dyDescent="0.25">
      <c r="A124" s="20"/>
      <c r="B124" s="28">
        <f>$B$102</f>
        <v>3</v>
      </c>
      <c r="C124" s="28">
        <f>$C$123</f>
        <v>2</v>
      </c>
      <c r="D124" s="58">
        <f>(2*C124*B124)</f>
        <v>12</v>
      </c>
      <c r="E124" s="29">
        <f>(B124*(C124^2))</f>
        <v>12</v>
      </c>
      <c r="F124" s="29">
        <f>(2*C124*(SQRT(B124^2+1)))</f>
        <v>12.649110640673518</v>
      </c>
      <c r="G124" s="60">
        <f>(B124*C124)/(2*(SQRT(B124^2+1)))</f>
        <v>0.94868329805051377</v>
      </c>
      <c r="H124" s="45">
        <v>2.5</v>
      </c>
      <c r="I124" s="29">
        <f>H124*G124</f>
        <v>2.3717082451262845</v>
      </c>
      <c r="J124" s="30" t="s">
        <v>33</v>
      </c>
      <c r="K124" s="26">
        <v>0.09</v>
      </c>
      <c r="L124" s="41">
        <f>ROUND((1.49/$K124)*($G124^(2/3))*($B$31^(1/2)),1)</f>
        <v>2.2999999999999998</v>
      </c>
      <c r="M124" s="96" t="str">
        <f>IF(H124=L124, "PROCEED", "REVISE DESIGN")</f>
        <v>REVISE DESIGN</v>
      </c>
      <c r="N124" s="43">
        <f>L124*E124</f>
        <v>27.599999999999998</v>
      </c>
      <c r="O124" s="98" t="str">
        <f>IF(N124&gt;$B$27, "PROCEED", "REVISE DESIGN")</f>
        <v>PROCEED</v>
      </c>
    </row>
    <row r="125" spans="1:15" ht="53.15" customHeight="1" x14ac:dyDescent="0.25">
      <c r="A125" s="20"/>
      <c r="B125" s="28">
        <f>$B$102</f>
        <v>3</v>
      </c>
      <c r="C125" s="28">
        <f>$C$123</f>
        <v>2</v>
      </c>
      <c r="D125" s="58">
        <f>(2*C125*B125)</f>
        <v>12</v>
      </c>
      <c r="E125" s="29">
        <f>(B125*(C125^2))</f>
        <v>12</v>
      </c>
      <c r="F125" s="29">
        <f>(2*C125*(SQRT(B125^2+1)))</f>
        <v>12.649110640673518</v>
      </c>
      <c r="G125" s="60">
        <f>(B125*C125)/(2*(SQRT(B125^2+1)))</f>
        <v>0.94868329805051377</v>
      </c>
      <c r="H125" s="45">
        <v>2.2999999999999998</v>
      </c>
      <c r="I125" s="29">
        <f>H125*G125</f>
        <v>2.1819715855161816</v>
      </c>
      <c r="J125" s="30" t="s">
        <v>33</v>
      </c>
      <c r="K125" s="26">
        <v>9.0999999999999998E-2</v>
      </c>
      <c r="L125" s="41">
        <f>ROUND((1.49/$K125)*($G125^(2/3))*($B$31^(1/2)),1)</f>
        <v>2.2000000000000002</v>
      </c>
      <c r="M125" s="96" t="str">
        <f>IF(H125=L125, "PROCEED", "REVISE DESIGN")</f>
        <v>REVISE DESIGN</v>
      </c>
      <c r="N125" s="43">
        <f>L125*E125</f>
        <v>26.400000000000002</v>
      </c>
      <c r="O125" s="98" t="str">
        <f>IF(N125&gt;$B$27, "PROCEED", "REVISE DESIGN")</f>
        <v>PROCEED</v>
      </c>
    </row>
    <row r="126" spans="1:15" ht="53.15" customHeight="1" thickBot="1" x14ac:dyDescent="0.3">
      <c r="A126" s="33"/>
      <c r="B126" s="36">
        <f>$B$102</f>
        <v>3</v>
      </c>
      <c r="C126" s="36">
        <f>$C$123</f>
        <v>2</v>
      </c>
      <c r="D126" s="59">
        <f>(2*C126*B126)</f>
        <v>12</v>
      </c>
      <c r="E126" s="37">
        <f>(B126*(C126^2))</f>
        <v>12</v>
      </c>
      <c r="F126" s="37">
        <f>(2*C126*(SQRT(B126^2+1)))</f>
        <v>12.649110640673518</v>
      </c>
      <c r="G126" s="57">
        <f>(B126*C126)/(2*(SQRT(B126^2+1)))</f>
        <v>0.94868329805051377</v>
      </c>
      <c r="H126" s="46">
        <v>2.2000000000000002</v>
      </c>
      <c r="I126" s="37">
        <f>H126*G126</f>
        <v>2.0871032557111304</v>
      </c>
      <c r="J126" s="38" t="s">
        <v>33</v>
      </c>
      <c r="K126" s="34">
        <v>9.1999999999999998E-2</v>
      </c>
      <c r="L126" s="42">
        <f>ROUND((1.49/$K126)*($G126^(2/3))*($B$31^(1/2)),1)</f>
        <v>2.2000000000000002</v>
      </c>
      <c r="M126" s="97" t="str">
        <f>IF(H126=L126, "PROCEED", "REVISE DESIGN")</f>
        <v>PROCEED</v>
      </c>
      <c r="N126" s="44">
        <f>L126*E126</f>
        <v>26.400000000000002</v>
      </c>
      <c r="O126" s="99" t="str">
        <f>IF(N126&gt;$B$27, "PROCEED", "REVISE DESIGN")</f>
        <v>PROCEED</v>
      </c>
    </row>
    <row r="129" spans="1:14" ht="18.5" thickBot="1" x14ac:dyDescent="0.45">
      <c r="A129" s="4" t="s">
        <v>48</v>
      </c>
    </row>
    <row r="130" spans="1:14" ht="75" customHeight="1" x14ac:dyDescent="0.4">
      <c r="A130" s="47" t="s">
        <v>5</v>
      </c>
      <c r="B130" s="109" t="s">
        <v>39</v>
      </c>
      <c r="C130" s="109" t="s">
        <v>19</v>
      </c>
      <c r="D130" s="109" t="s">
        <v>8</v>
      </c>
      <c r="E130" s="109" t="s">
        <v>20</v>
      </c>
      <c r="F130" s="109" t="s">
        <v>21</v>
      </c>
      <c r="G130" s="93" t="s">
        <v>29</v>
      </c>
      <c r="H130" s="93" t="s">
        <v>31</v>
      </c>
      <c r="I130" s="93" t="s">
        <v>22</v>
      </c>
      <c r="J130" s="93" t="s">
        <v>23</v>
      </c>
      <c r="K130" s="94" t="s">
        <v>27</v>
      </c>
      <c r="L130" s="94" t="s">
        <v>25</v>
      </c>
      <c r="M130" s="95" t="s">
        <v>37</v>
      </c>
    </row>
    <row r="131" spans="1:14" ht="14.5" x14ac:dyDescent="0.25">
      <c r="A131" s="50" t="s">
        <v>40</v>
      </c>
      <c r="B131" s="21" t="s">
        <v>7</v>
      </c>
      <c r="C131" s="21" t="s">
        <v>7</v>
      </c>
      <c r="D131" s="21" t="s">
        <v>42</v>
      </c>
      <c r="E131" s="21" t="s">
        <v>7</v>
      </c>
      <c r="F131" s="21" t="s">
        <v>7</v>
      </c>
      <c r="G131" s="17"/>
      <c r="H131" s="17"/>
      <c r="I131" s="17"/>
      <c r="J131" s="24" t="s">
        <v>24</v>
      </c>
      <c r="K131" s="18"/>
      <c r="L131" s="22" t="s">
        <v>26</v>
      </c>
      <c r="M131" s="19"/>
    </row>
    <row r="132" spans="1:14" ht="55.5" customHeight="1" x14ac:dyDescent="0.25">
      <c r="A132" s="63"/>
      <c r="B132" s="111"/>
      <c r="C132" s="111"/>
      <c r="D132" s="111"/>
      <c r="E132" s="111"/>
      <c r="F132" s="111"/>
      <c r="G132" s="112"/>
      <c r="H132" s="112"/>
      <c r="I132" s="100" t="s">
        <v>52</v>
      </c>
      <c r="J132" s="113"/>
      <c r="K132" s="114"/>
      <c r="L132" s="115"/>
      <c r="M132" s="116"/>
    </row>
    <row r="133" spans="1:14" ht="55.5" customHeight="1" x14ac:dyDescent="0.25">
      <c r="A133" s="20"/>
      <c r="B133" s="100" t="s">
        <v>41</v>
      </c>
      <c r="C133" s="100" t="s">
        <v>41</v>
      </c>
      <c r="D133" s="100" t="s">
        <v>41</v>
      </c>
      <c r="E133" s="100" t="s">
        <v>41</v>
      </c>
      <c r="F133" s="100" t="s">
        <v>41</v>
      </c>
      <c r="G133" s="101" t="s">
        <v>30</v>
      </c>
      <c r="H133" s="102" t="s">
        <v>53</v>
      </c>
      <c r="I133" s="103" t="s">
        <v>51</v>
      </c>
      <c r="J133" s="101" t="s">
        <v>44</v>
      </c>
      <c r="K133" s="104"/>
      <c r="L133" s="101" t="s">
        <v>44</v>
      </c>
      <c r="M133" s="105"/>
    </row>
    <row r="134" spans="1:14" ht="53.15" customHeight="1" x14ac:dyDescent="0.25">
      <c r="A134" s="20"/>
      <c r="B134" s="45">
        <v>5</v>
      </c>
      <c r="C134" s="26">
        <v>1</v>
      </c>
      <c r="D134" s="29">
        <f>2/3*B134*C134</f>
        <v>3.333333333333333</v>
      </c>
      <c r="E134" s="14">
        <f>B134+((8*C134^2)/(3*B134))</f>
        <v>5.5333333333333332</v>
      </c>
      <c r="F134" s="60">
        <f>((B134^2)*C134)/((1.5*B134^2)+(4*C134^2))</f>
        <v>0.60240963855421692</v>
      </c>
      <c r="G134" s="29">
        <f>$B$38*F134</f>
        <v>2.7108433734939763</v>
      </c>
      <c r="H134" s="30" t="s">
        <v>32</v>
      </c>
      <c r="I134" s="26">
        <v>4.2000000000000003E-2</v>
      </c>
      <c r="J134" s="31">
        <f>(1.49/$I134)*($F134^(2/3))*($B$31^(1/2))</f>
        <v>3.5786007654177867</v>
      </c>
      <c r="K134" s="96" t="str">
        <f>IF(J134&lt;$B$38, "PROCEED", "REVISE DESIGN")</f>
        <v>PROCEED</v>
      </c>
      <c r="L134" s="32">
        <f>J134*D134</f>
        <v>11.928669218059287</v>
      </c>
      <c r="M134" s="98" t="str">
        <f>IF(L134&gt;$B$27, "PROCEED", "REVISE DESIGN")</f>
        <v>PROCEED</v>
      </c>
    </row>
    <row r="135" spans="1:14" ht="53.15" customHeight="1" x14ac:dyDescent="0.25">
      <c r="A135" s="20"/>
      <c r="B135" s="45">
        <v>6</v>
      </c>
      <c r="C135" s="26">
        <v>1</v>
      </c>
      <c r="D135" s="29">
        <f>2/3*B135*C135</f>
        <v>4</v>
      </c>
      <c r="E135" s="14">
        <f>B135+((8*C135^2)/(3*B135))</f>
        <v>6.4444444444444446</v>
      </c>
      <c r="F135" s="60">
        <f>((B135^2)*C135)/((1.5*B135^2)+(4*C135^2))</f>
        <v>0.62068965517241381</v>
      </c>
      <c r="G135" s="29">
        <f>$B$38*F135</f>
        <v>2.7931034482758621</v>
      </c>
      <c r="H135" s="30" t="s">
        <v>32</v>
      </c>
      <c r="I135" s="26">
        <v>4.1000000000000002E-2</v>
      </c>
      <c r="J135" s="31">
        <f>(1.49/$I135)*($F135^(2/3))*($B$31^(1/2))</f>
        <v>3.7396740234690791</v>
      </c>
      <c r="K135" s="96" t="str">
        <f>IF(J135&lt;$B$38, "PROCEED", "REVISE DESIGN")</f>
        <v>PROCEED</v>
      </c>
      <c r="L135" s="32">
        <f>J135*D135</f>
        <v>14.958696093876316</v>
      </c>
      <c r="M135" s="98" t="str">
        <f>IF(L135&gt;$B$27, "PROCEED", "REVISE DESIGN")</f>
        <v>PROCEED</v>
      </c>
    </row>
    <row r="136" spans="1:14" ht="53.15" customHeight="1" x14ac:dyDescent="0.25">
      <c r="A136" s="20"/>
      <c r="B136" s="45">
        <v>7</v>
      </c>
      <c r="C136" s="26">
        <v>1</v>
      </c>
      <c r="D136" s="29">
        <f>2/3*B136*C136</f>
        <v>4.6666666666666661</v>
      </c>
      <c r="E136" s="14">
        <f>B136+((8*C136^2)/(3*B136))</f>
        <v>7.3809523809523814</v>
      </c>
      <c r="F136" s="60">
        <f>((B136^2)*C136)/((1.5*B136^2)+(4*C136^2))</f>
        <v>0.63225806451612898</v>
      </c>
      <c r="G136" s="29">
        <f>$B$38*F136</f>
        <v>2.8451612903225802</v>
      </c>
      <c r="H136" s="30" t="s">
        <v>32</v>
      </c>
      <c r="I136" s="62">
        <v>4.1000000000000002E-2</v>
      </c>
      <c r="J136" s="31">
        <f>(1.49/$I136)*($F136^(2/3))*($B$31^(1/2))</f>
        <v>3.785997543776038</v>
      </c>
      <c r="K136" s="96" t="str">
        <f>IF(J136&lt;$B$38, "PROCEED", "REVISE DESIGN")</f>
        <v>PROCEED</v>
      </c>
      <c r="L136" s="32">
        <f>J136*D136</f>
        <v>17.667988537621508</v>
      </c>
      <c r="M136" s="98" t="str">
        <f>IF(L136&gt;$B$27, "PROCEED", "REVISE DESIGN")</f>
        <v>PROCEED</v>
      </c>
    </row>
    <row r="137" spans="1:14" ht="53.15" customHeight="1" thickBot="1" x14ac:dyDescent="0.3">
      <c r="A137" s="33"/>
      <c r="B137" s="46"/>
      <c r="C137" s="34"/>
      <c r="D137" s="37">
        <f>2/3*B137*C137</f>
        <v>0</v>
      </c>
      <c r="E137" s="57" t="e">
        <f>B137+((8*C137^2)/(3*B137))</f>
        <v>#DIV/0!</v>
      </c>
      <c r="F137" s="57" t="e">
        <f>((B137^2)*C137)/((1.5*B137^2)+(4*C137^2))</f>
        <v>#DIV/0!</v>
      </c>
      <c r="G137" s="37" t="e">
        <f>$B$38*F137</f>
        <v>#DIV/0!</v>
      </c>
      <c r="H137" s="38" t="s">
        <v>32</v>
      </c>
      <c r="I137" s="34"/>
      <c r="J137" s="39" t="e">
        <f>(1.49/$I137)*($F137^(2/3))*($B$31^(1/2))</f>
        <v>#DIV/0!</v>
      </c>
      <c r="K137" s="97" t="e">
        <f>IF(J137&lt;$B$38, "PROCEED", "REVISE DESIGN")</f>
        <v>#DIV/0!</v>
      </c>
      <c r="L137" s="40" t="e">
        <f>J137*D137</f>
        <v>#DIV/0!</v>
      </c>
      <c r="M137" s="99" t="e">
        <f>IF(L137&gt;$B$27, "PROCEED", "REVISE DESIGN")</f>
        <v>#DIV/0!</v>
      </c>
    </row>
    <row r="138" spans="1:14" ht="15.5" x14ac:dyDescent="0.35">
      <c r="A138" s="1"/>
    </row>
    <row r="139" spans="1:14" x14ac:dyDescent="0.25">
      <c r="F139" s="61"/>
    </row>
    <row r="140" spans="1:14" ht="18.5" thickBot="1" x14ac:dyDescent="0.45">
      <c r="A140" s="4" t="s">
        <v>49</v>
      </c>
    </row>
    <row r="141" spans="1:14" ht="75" customHeight="1" x14ac:dyDescent="0.4">
      <c r="A141" s="47" t="s">
        <v>50</v>
      </c>
      <c r="B141" s="109" t="s">
        <v>39</v>
      </c>
      <c r="C141" s="108" t="s">
        <v>19</v>
      </c>
      <c r="D141" s="108" t="s">
        <v>8</v>
      </c>
      <c r="E141" s="108" t="s">
        <v>20</v>
      </c>
      <c r="F141" s="93" t="s">
        <v>21</v>
      </c>
      <c r="G141" s="93" t="s">
        <v>36</v>
      </c>
      <c r="H141" s="93" t="s">
        <v>29</v>
      </c>
      <c r="I141" s="93" t="s">
        <v>31</v>
      </c>
      <c r="J141" s="93" t="s">
        <v>22</v>
      </c>
      <c r="K141" s="93" t="s">
        <v>23</v>
      </c>
      <c r="L141" s="94" t="s">
        <v>27</v>
      </c>
      <c r="M141" s="94" t="s">
        <v>25</v>
      </c>
      <c r="N141" s="95" t="s">
        <v>37</v>
      </c>
    </row>
    <row r="142" spans="1:14" ht="14.5" x14ac:dyDescent="0.25">
      <c r="A142" s="50" t="s">
        <v>40</v>
      </c>
      <c r="B142" s="22" t="s">
        <v>7</v>
      </c>
      <c r="C142" s="21" t="s">
        <v>7</v>
      </c>
      <c r="D142" s="21" t="s">
        <v>42</v>
      </c>
      <c r="E142" s="21" t="s">
        <v>7</v>
      </c>
      <c r="F142" s="22" t="s">
        <v>7</v>
      </c>
      <c r="G142" s="22" t="s">
        <v>24</v>
      </c>
      <c r="H142" s="23"/>
      <c r="I142" s="17"/>
      <c r="J142" s="17"/>
      <c r="K142" s="24" t="s">
        <v>24</v>
      </c>
      <c r="L142" s="23"/>
      <c r="M142" s="22" t="s">
        <v>26</v>
      </c>
      <c r="N142" s="25"/>
    </row>
    <row r="143" spans="1:14" ht="55.5" customHeight="1" x14ac:dyDescent="0.25">
      <c r="A143" s="50" t="s">
        <v>54</v>
      </c>
      <c r="B143" s="100" t="s">
        <v>41</v>
      </c>
      <c r="C143" s="100" t="s">
        <v>41</v>
      </c>
      <c r="D143" s="100" t="s">
        <v>41</v>
      </c>
      <c r="E143" s="100" t="s">
        <v>41</v>
      </c>
      <c r="F143" s="100" t="s">
        <v>41</v>
      </c>
      <c r="G143" s="117"/>
      <c r="H143" s="101" t="s">
        <v>30</v>
      </c>
      <c r="I143" s="118" t="s">
        <v>53</v>
      </c>
      <c r="J143" s="103" t="s">
        <v>51</v>
      </c>
      <c r="K143" s="101" t="s">
        <v>44</v>
      </c>
      <c r="L143" s="104"/>
      <c r="M143" s="101" t="s">
        <v>44</v>
      </c>
      <c r="N143" s="119"/>
    </row>
    <row r="144" spans="1:14" ht="53.15" customHeight="1" x14ac:dyDescent="0.25">
      <c r="A144" s="20"/>
      <c r="B144" s="45"/>
      <c r="C144" s="26"/>
      <c r="D144" s="29">
        <f>2/3*B144*C144</f>
        <v>0</v>
      </c>
      <c r="E144" s="60" t="e">
        <f>B144+((8*C144^2)/(3*B144))</f>
        <v>#DIV/0!</v>
      </c>
      <c r="F144" s="60" t="e">
        <f>((B144^2)*C144)/((1.5*B144^2)+(4*C144^2))</f>
        <v>#DIV/0!</v>
      </c>
      <c r="G144" s="45"/>
      <c r="H144" s="29" t="e">
        <f>G144*F144</f>
        <v>#DIV/0!</v>
      </c>
      <c r="I144" s="30" t="s">
        <v>33</v>
      </c>
      <c r="J144" s="26"/>
      <c r="K144" s="41" t="e">
        <f>ROUND((1.49/$J144)*($F144^(2/3))*($B$31^(1/2)),1)</f>
        <v>#DIV/0!</v>
      </c>
      <c r="L144" s="96" t="e">
        <f>IF(G144=K144, "PROCEED", "REVISE DESIGN")</f>
        <v>#DIV/0!</v>
      </c>
      <c r="M144" s="43" t="e">
        <f>K144*D144</f>
        <v>#DIV/0!</v>
      </c>
      <c r="N144" s="98" t="e">
        <f>IF(M144&gt;$B$27, "PROCEED", "REVISE DESIGN")</f>
        <v>#DIV/0!</v>
      </c>
    </row>
    <row r="145" spans="1:14" ht="53.15" customHeight="1" x14ac:dyDescent="0.25">
      <c r="A145" s="20"/>
      <c r="B145" s="58">
        <f>$B$144</f>
        <v>0</v>
      </c>
      <c r="C145" s="28">
        <f>$C$144</f>
        <v>0</v>
      </c>
      <c r="D145" s="29">
        <f>2/3*B145*C145</f>
        <v>0</v>
      </c>
      <c r="E145" s="60" t="e">
        <f>B145+((8*C145^2)/(3*B145))</f>
        <v>#DIV/0!</v>
      </c>
      <c r="F145" s="60" t="e">
        <f>((B145^2)*C145)/((1.5*B145^2)+(4*C145^2))</f>
        <v>#DIV/0!</v>
      </c>
      <c r="G145" s="45"/>
      <c r="H145" s="29" t="e">
        <f>G145*F145</f>
        <v>#DIV/0!</v>
      </c>
      <c r="I145" s="30" t="s">
        <v>33</v>
      </c>
      <c r="J145" s="26"/>
      <c r="K145" s="41" t="e">
        <f>ROUND((1.49/$J145)*($F145^(2/3))*($B$31^(1/2)),1)</f>
        <v>#DIV/0!</v>
      </c>
      <c r="L145" s="96" t="e">
        <f>IF(G145=K145, "PROCEED", "REVISE DESIGN")</f>
        <v>#DIV/0!</v>
      </c>
      <c r="M145" s="43" t="e">
        <f>K145*D145</f>
        <v>#DIV/0!</v>
      </c>
      <c r="N145" s="98" t="e">
        <f>IF(M145&gt;$B$27, "PROCEED", "REVISE DESIGN")</f>
        <v>#DIV/0!</v>
      </c>
    </row>
    <row r="146" spans="1:14" ht="53.15" customHeight="1" x14ac:dyDescent="0.25">
      <c r="A146" s="20"/>
      <c r="B146" s="58">
        <f>$B$144</f>
        <v>0</v>
      </c>
      <c r="C146" s="28">
        <f>$C$144</f>
        <v>0</v>
      </c>
      <c r="D146" s="29">
        <f>2/3*B146*C146</f>
        <v>0</v>
      </c>
      <c r="E146" s="60" t="e">
        <f>B146+((8*C146^2)/(3*B146))</f>
        <v>#DIV/0!</v>
      </c>
      <c r="F146" s="60" t="e">
        <f>((B146^2)*C146)/((1.5*B146^2)+(4*C146^2))</f>
        <v>#DIV/0!</v>
      </c>
      <c r="G146" s="45"/>
      <c r="H146" s="29" t="e">
        <f>G146*F146</f>
        <v>#DIV/0!</v>
      </c>
      <c r="I146" s="30" t="s">
        <v>33</v>
      </c>
      <c r="J146" s="26"/>
      <c r="K146" s="41" t="e">
        <f>ROUND((1.49/$J146)*($F146^(2/3))*($B$31^(1/2)),1)</f>
        <v>#DIV/0!</v>
      </c>
      <c r="L146" s="96" t="e">
        <f>IF(G146=K146, "PROCEED", "REVISE DESIGN")</f>
        <v>#DIV/0!</v>
      </c>
      <c r="M146" s="43" t="e">
        <f>K146*D146</f>
        <v>#DIV/0!</v>
      </c>
      <c r="N146" s="98" t="e">
        <f>IF(M146&gt;$B$27, "PROCEED", "REVISE DESIGN")</f>
        <v>#DIV/0!</v>
      </c>
    </row>
    <row r="147" spans="1:14" ht="53.15" customHeight="1" thickBot="1" x14ac:dyDescent="0.3">
      <c r="A147" s="33"/>
      <c r="B147" s="59">
        <f>$B$144</f>
        <v>0</v>
      </c>
      <c r="C147" s="36">
        <f>$C$144</f>
        <v>0</v>
      </c>
      <c r="D147" s="37">
        <f>2/3*B147*C147</f>
        <v>0</v>
      </c>
      <c r="E147" s="57" t="e">
        <f>B147+((8*C147^2)/(3*B147))</f>
        <v>#DIV/0!</v>
      </c>
      <c r="F147" s="57" t="e">
        <f>((B147^2)*C147)/((1.5*B147^2)+(4*C147^2))</f>
        <v>#DIV/0!</v>
      </c>
      <c r="G147" s="46"/>
      <c r="H147" s="37" t="e">
        <f>G147*F147</f>
        <v>#DIV/0!</v>
      </c>
      <c r="I147" s="38" t="s">
        <v>33</v>
      </c>
      <c r="J147" s="34"/>
      <c r="K147" s="42" t="e">
        <f>ROUND((1.49/$J147)*($F147^(2/3))*($B$31^(1/2)),1)</f>
        <v>#DIV/0!</v>
      </c>
      <c r="L147" s="97" t="e">
        <f>IF(G147=K147, "PROCEED", "REVISE DESIGN")</f>
        <v>#DIV/0!</v>
      </c>
      <c r="M147" s="44" t="e">
        <f>K147*D147</f>
        <v>#DIV/0!</v>
      </c>
      <c r="N147" s="99" t="e">
        <f>IF(M147&gt;$B$27, "PROCEED", "REVISE DESIGN")</f>
        <v>#DIV/0!</v>
      </c>
    </row>
    <row r="154" spans="1:14" x14ac:dyDescent="0.25">
      <c r="A154" s="15" t="s">
        <v>55</v>
      </c>
      <c r="B154" s="9"/>
    </row>
    <row r="158" spans="1:14" ht="18" x14ac:dyDescent="0.4">
      <c r="A158" s="16"/>
    </row>
  </sheetData>
  <phoneticPr fontId="0" type="noConversion"/>
  <hyperlinks>
    <hyperlink ref="I76" location="'Figure 8.05c'!A1" display="Fig. 8.05c"/>
    <hyperlink ref="K76" location="'Figure 8.05c'!A1" display="Fig. 8.05c"/>
    <hyperlink ref="C38" location="'Table 8.05a'!A1" display="Table 8.05a"/>
    <hyperlink ref="A74" location="'Figure 8.05b'!A1" display="Figure 8.05b"/>
    <hyperlink ref="B76:H76" location="'Figure 8.05b'!A1" display="Fig. 8.05b"/>
    <hyperlink ref="L76" location="'Figure 8.05a'!A1" display="Fig. 8.05a"/>
    <hyperlink ref="N76" location="'Figure 8.05a'!A1" display="Fig. 8.05a"/>
    <hyperlink ref="B101" location="'Figure 8.05b'!A1" display="Fig. 8.05b"/>
    <hyperlink ref="C101:H101" location="'Figure 8.05b'!A1" display="Fig. 8.05b"/>
    <hyperlink ref="J101" location="'Figure 8.05c'!A1" display="Fig. 8.05c"/>
    <hyperlink ref="M101" location="'Figure 8.05a'!A1" display="Fig. 8.05a"/>
    <hyperlink ref="O101" location="'Figure 8.05a'!A1" display="Fig. 8.05a"/>
    <hyperlink ref="A100" location="'Figure 8.05b'!A1" display="Figure 8.05b"/>
    <hyperlink ref="B122" location="'Figure 8.05b'!A1" display="Fig. 8.05b"/>
    <hyperlink ref="C122:G122" location="'Figure 8.05b'!A1" display="Fig. 8.05b"/>
    <hyperlink ref="I122" location="'Figure 8.05c'!A1" display="Fig. 8.05c"/>
    <hyperlink ref="L122" location="'Figure 8.05a'!A1" display="Fig. 8.05a"/>
    <hyperlink ref="N122" location="'Figure 8.05a'!A1" display="Fig. 8.05a"/>
    <hyperlink ref="A121" location="'Figure 8.05b'!A1" display="Figure 8.05b"/>
    <hyperlink ref="H112" location="'Figure 8.05c'!A1" display="Fig. 8.05c"/>
    <hyperlink ref="A110" location="'Figure 8.05b'!A1" display="Figure 8.05b"/>
    <hyperlink ref="B112:G112" location="'Figure 8.05b'!A1" display="Fig. 8.05b"/>
    <hyperlink ref="K112" location="'Figure 8.05a'!A1" display="Fig. 8.05a"/>
    <hyperlink ref="M112" location="'Figure 8.05a'!A1" display="Fig. 8.05a"/>
    <hyperlink ref="C143:F143" location="'Figure 8.05b'!A1" display="Fig. 8.05b"/>
    <hyperlink ref="H143" location="'Figure 8.05c'!A1" display="Fig. 8.05c"/>
    <hyperlink ref="K143" location="'Figure 8.05a'!A1" display="Fig. 8.05a"/>
    <hyperlink ref="M143" location="'Figure 8.05a'!A1" display="Fig. 8.05a"/>
    <hyperlink ref="A142" location="'Figure 8.05b'!A1" display="Figure 8.05b"/>
    <hyperlink ref="G133" location="'Figure 8.05c'!A1" display="Fig. 8.05c"/>
    <hyperlink ref="A131" location="'Figure 8.05b'!A1" display="Figure 8.05b"/>
    <hyperlink ref="B133:F133" location="'Figure 8.05b'!A1" display="Fig. 8.05b"/>
    <hyperlink ref="J133" location="'Figure 8.05a'!A1" display="Fig. 8.05a"/>
    <hyperlink ref="L133" location="'Figure 8.05a'!A1" display="Fig. 8.05a"/>
    <hyperlink ref="K75" location="'Table 8.05b'!A1" display="Structural Table 8.05b"/>
    <hyperlink ref="L101" location="'Figure 8.05c'!A1" display="Fig. 8.05c"/>
    <hyperlink ref="J111" location="'Table 8.05b'!A1" display="Structural Table 8.05b"/>
    <hyperlink ref="J112" location="'Figure 8.05c'!A1" display="Fig. 8.05c"/>
    <hyperlink ref="I143" location="'Table 8.05c'!A1" display="Table 8.05c"/>
    <hyperlink ref="I132" location="'Table 8.05b'!A1" display="Structural Table 8.05b"/>
    <hyperlink ref="I133" location="'Figure 8.05c'!A1" display="Fig. 8.05c"/>
    <hyperlink ref="K122" location="'Figure 8.05c'!A1" display="Fig. 8.05c"/>
    <hyperlink ref="J143" location="'Figure 8.05c'!A1" display="Fig. 8.05c"/>
    <hyperlink ref="H133" location="'Table 8.05c'!A1" display="Table 8.05c"/>
    <hyperlink ref="J122" location="'Table 8.05c'!A1" display="Table 8.05c"/>
    <hyperlink ref="I112" location="'Table 8.05c'!A1" display="Table 8.05c"/>
    <hyperlink ref="K101" location="'Table 8.05c'!A1" display="Table 8.05c"/>
    <hyperlink ref="J76" location="'Table 8.05c'!A1" display="Table 8.05c"/>
    <hyperlink ref="A143" location="'Tables 8.05i-y'!A1" display="or See Tables 8.05i-y"/>
    <hyperlink ref="A154" location="'Table 8.05d'!A1" display="Table 8.05d"/>
  </hyperlink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workbookViewId="0">
      <selection sqref="A1:G1"/>
    </sheetView>
  </sheetViews>
  <sheetFormatPr defaultRowHeight="12.5" x14ac:dyDescent="0.25"/>
  <cols>
    <col min="4" max="4" width="15.54296875" customWidth="1"/>
  </cols>
  <sheetData>
    <row r="1" spans="1:16" ht="19.5" customHeight="1" x14ac:dyDescent="0.4">
      <c r="A1" s="124" t="s">
        <v>43</v>
      </c>
      <c r="B1" s="125"/>
      <c r="C1" s="125"/>
      <c r="D1" s="125"/>
      <c r="E1" s="125"/>
      <c r="F1" s="125"/>
      <c r="G1" s="125"/>
      <c r="H1" s="124" t="s">
        <v>12</v>
      </c>
      <c r="I1" s="125"/>
      <c r="J1" s="125"/>
      <c r="K1" s="125"/>
      <c r="L1" s="125"/>
      <c r="M1" s="125"/>
      <c r="N1" s="125"/>
      <c r="O1" s="125"/>
      <c r="P1" s="125"/>
    </row>
    <row r="2" spans="1:1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13" thickBo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13" thickBot="1" x14ac:dyDescent="0.3">
      <c r="A25" s="3"/>
      <c r="B25" s="3"/>
      <c r="C25" s="121" t="s">
        <v>73</v>
      </c>
      <c r="D25" s="122"/>
      <c r="E25" s="12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13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3" thickBot="1" x14ac:dyDescent="0.3">
      <c r="A27" s="3"/>
      <c r="B27" s="3"/>
      <c r="C27" s="121" t="s">
        <v>74</v>
      </c>
      <c r="D27" s="122"/>
      <c r="E27" s="12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3" thickBo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13" thickBot="1" x14ac:dyDescent="0.3">
      <c r="A29" s="3"/>
      <c r="B29" s="3"/>
      <c r="C29" s="121" t="s">
        <v>75</v>
      </c>
      <c r="D29" s="122"/>
      <c r="E29" s="12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</sheetData>
  <mergeCells count="5">
    <mergeCell ref="C27:E27"/>
    <mergeCell ref="C29:E29"/>
    <mergeCell ref="H1:P1"/>
    <mergeCell ref="A1:G1"/>
    <mergeCell ref="C25:E25"/>
  </mergeCells>
  <phoneticPr fontId="0" type="noConversion"/>
  <hyperlinks>
    <hyperlink ref="C25:E25" location="'Permissible Velocity-Vegetated'!L76" display="Return to Main Worksheet-Trapezoidal"/>
    <hyperlink ref="C27:E27" location="'Permissible Velocity-Vegetated'!K112" display="Return to Main Worksheet-V-Shaped"/>
    <hyperlink ref="C29:E29" location="'Permissible Velocity-Vegetated'!J133" display="Return to Main Worksheet-Parabolic"/>
  </hyperlinks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J8" sqref="J8:L8"/>
    </sheetView>
  </sheetViews>
  <sheetFormatPr defaultRowHeight="12.5" x14ac:dyDescent="0.25"/>
  <cols>
    <col min="8" max="8" width="9.7265625" customWidth="1"/>
  </cols>
  <sheetData>
    <row r="1" spans="1:12" ht="41.25" customHeight="1" x14ac:dyDescent="0.4">
      <c r="A1" s="124" t="s">
        <v>0</v>
      </c>
      <c r="B1" s="126"/>
      <c r="C1" s="126"/>
      <c r="D1" s="126"/>
      <c r="E1" s="126"/>
      <c r="F1" s="126"/>
      <c r="G1" s="126"/>
      <c r="H1" s="126"/>
    </row>
    <row r="3" spans="1:12" x14ac:dyDescent="0.25">
      <c r="A3" s="3"/>
      <c r="B3" s="3"/>
      <c r="C3" s="3"/>
      <c r="D3" s="3"/>
      <c r="E3" s="3"/>
      <c r="F3" s="3"/>
      <c r="G3" s="3"/>
      <c r="H3" s="3"/>
    </row>
    <row r="4" spans="1:12" x14ac:dyDescent="0.25">
      <c r="A4" s="3"/>
      <c r="B4" s="3"/>
      <c r="C4" s="3"/>
      <c r="D4" s="3"/>
      <c r="E4" s="3"/>
      <c r="F4" s="3"/>
      <c r="G4" s="3"/>
      <c r="H4" s="3"/>
    </row>
    <row r="5" spans="1:12" x14ac:dyDescent="0.25">
      <c r="A5" s="3"/>
      <c r="B5" s="3"/>
      <c r="C5" s="3"/>
      <c r="D5" s="3"/>
      <c r="E5" s="3"/>
      <c r="F5" s="3"/>
      <c r="G5" s="3"/>
      <c r="H5" s="3"/>
    </row>
    <row r="6" spans="1:12" x14ac:dyDescent="0.25">
      <c r="A6" s="3"/>
      <c r="B6" s="3"/>
      <c r="C6" s="3"/>
      <c r="D6" s="3"/>
      <c r="E6" s="3"/>
      <c r="F6" s="3"/>
      <c r="G6" s="3"/>
      <c r="H6" s="3"/>
    </row>
    <row r="7" spans="1:12" ht="13" thickBot="1" x14ac:dyDescent="0.3">
      <c r="A7" s="3"/>
      <c r="B7" s="3"/>
      <c r="C7" s="3"/>
      <c r="D7" s="3"/>
      <c r="E7" s="3"/>
      <c r="F7" s="3"/>
      <c r="G7" s="3"/>
      <c r="H7" s="3"/>
    </row>
    <row r="8" spans="1:12" ht="13" thickBot="1" x14ac:dyDescent="0.3">
      <c r="A8" s="3"/>
      <c r="B8" s="3"/>
      <c r="C8" s="3"/>
      <c r="D8" s="3"/>
      <c r="E8" s="3"/>
      <c r="F8" s="3"/>
      <c r="G8" s="3"/>
      <c r="H8" s="3"/>
      <c r="J8" s="121" t="s">
        <v>70</v>
      </c>
      <c r="K8" s="122"/>
      <c r="L8" s="123"/>
    </row>
    <row r="9" spans="1:12" x14ac:dyDescent="0.25">
      <c r="A9" s="3"/>
      <c r="B9" s="3"/>
      <c r="C9" s="3"/>
      <c r="D9" s="3"/>
      <c r="E9" s="3"/>
      <c r="F9" s="3"/>
      <c r="G9" s="3"/>
      <c r="H9" s="3"/>
    </row>
    <row r="10" spans="1:12" x14ac:dyDescent="0.25">
      <c r="A10" s="3"/>
      <c r="B10" s="3"/>
      <c r="C10" s="3"/>
      <c r="D10" s="3"/>
      <c r="E10" s="3"/>
      <c r="F10" s="3"/>
      <c r="G10" s="3"/>
      <c r="H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3"/>
      <c r="B22" s="3"/>
      <c r="C22" s="3"/>
      <c r="D22" s="3"/>
      <c r="E22" s="3"/>
      <c r="F22" s="3"/>
      <c r="G22" s="3"/>
      <c r="H22" s="3"/>
    </row>
    <row r="23" spans="1:8" x14ac:dyDescent="0.25">
      <c r="A23" s="3"/>
      <c r="B23" s="3"/>
      <c r="C23" s="3"/>
      <c r="D23" s="3"/>
      <c r="E23" s="3"/>
      <c r="F23" s="3"/>
      <c r="G23" s="3"/>
      <c r="H23" s="3"/>
    </row>
    <row r="24" spans="1:8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5">
      <c r="A25" s="3"/>
      <c r="B25" s="3"/>
      <c r="C25" s="3"/>
      <c r="D25" s="3"/>
      <c r="E25" s="3"/>
      <c r="F25" s="3"/>
      <c r="G25" s="3"/>
      <c r="H25" s="3"/>
    </row>
    <row r="26" spans="1:8" x14ac:dyDescent="0.25">
      <c r="A26" s="3"/>
      <c r="B26" s="3"/>
      <c r="C26" s="3"/>
      <c r="D26" s="3"/>
      <c r="E26" s="3"/>
      <c r="F26" s="3"/>
      <c r="G26" s="3"/>
      <c r="H26" s="3"/>
    </row>
    <row r="27" spans="1:8" x14ac:dyDescent="0.25">
      <c r="A27" s="3"/>
      <c r="B27" s="3"/>
      <c r="C27" s="3"/>
      <c r="D27" s="3"/>
      <c r="E27" s="3"/>
      <c r="F27" s="3"/>
      <c r="G27" s="3"/>
      <c r="H27" s="3"/>
    </row>
    <row r="28" spans="1:8" x14ac:dyDescent="0.25">
      <c r="A28" s="3"/>
      <c r="B28" s="3"/>
      <c r="C28" s="3"/>
      <c r="D28" s="3"/>
      <c r="E28" s="3"/>
      <c r="F28" s="3"/>
      <c r="G28" s="3"/>
      <c r="H28" s="3"/>
    </row>
    <row r="29" spans="1:8" x14ac:dyDescent="0.25">
      <c r="A29" s="3"/>
      <c r="B29" s="3"/>
      <c r="C29" s="3"/>
      <c r="D29" s="3"/>
      <c r="E29" s="3"/>
      <c r="F29" s="3"/>
      <c r="G29" s="3"/>
      <c r="H29" s="3"/>
    </row>
    <row r="30" spans="1:8" x14ac:dyDescent="0.25">
      <c r="A30" s="3"/>
      <c r="B30" s="3"/>
      <c r="C30" s="3"/>
      <c r="D30" s="3"/>
      <c r="E30" s="3"/>
      <c r="F30" s="3"/>
      <c r="G30" s="3"/>
      <c r="H30" s="3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</sheetData>
  <mergeCells count="2">
    <mergeCell ref="A1:H1"/>
    <mergeCell ref="J8:L8"/>
  </mergeCells>
  <phoneticPr fontId="0" type="noConversion"/>
  <hyperlinks>
    <hyperlink ref="J8:L8" location="'Permissible Velocity-Vegetated'!B38" display="Return to Main Worksheet"/>
  </hyperlinks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5" workbookViewId="0">
      <selection activeCell="I19" sqref="I19:K19"/>
    </sheetView>
  </sheetViews>
  <sheetFormatPr defaultRowHeight="12.5" x14ac:dyDescent="0.25"/>
  <cols>
    <col min="11" max="11" width="14.1796875" customWidth="1"/>
  </cols>
  <sheetData>
    <row r="1" spans="1:14" ht="21" customHeight="1" x14ac:dyDescent="0.4">
      <c r="A1" s="127" t="s">
        <v>11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ht="15" customHeight="1" x14ac:dyDescent="0.4">
      <c r="A2" s="10"/>
      <c r="B2" s="5"/>
      <c r="C2" s="5"/>
      <c r="D2" s="5"/>
      <c r="E2" s="5"/>
      <c r="F2" s="5"/>
      <c r="G2" s="5"/>
    </row>
    <row r="3" spans="1:14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1" x14ac:dyDescent="0.25">
      <c r="A17" s="3"/>
      <c r="B17" s="3"/>
      <c r="C17" s="3"/>
      <c r="D17" s="3"/>
      <c r="E17" s="3"/>
      <c r="F17" s="3"/>
      <c r="G17" s="3"/>
    </row>
    <row r="18" spans="1:11" ht="13" thickBot="1" x14ac:dyDescent="0.3">
      <c r="A18" s="3"/>
      <c r="B18" s="3"/>
      <c r="C18" s="3"/>
      <c r="D18" s="3"/>
      <c r="E18" s="3"/>
      <c r="F18" s="3"/>
      <c r="G18" s="3"/>
    </row>
    <row r="19" spans="1:11" ht="13" thickBot="1" x14ac:dyDescent="0.3">
      <c r="A19" s="3"/>
      <c r="B19" s="3"/>
      <c r="C19" s="3"/>
      <c r="D19" s="3"/>
      <c r="E19" s="3"/>
      <c r="F19" s="3"/>
      <c r="G19" s="3"/>
      <c r="I19" s="121" t="s">
        <v>73</v>
      </c>
      <c r="J19" s="122"/>
      <c r="K19" s="123"/>
    </row>
    <row r="20" spans="1:11" ht="13" thickBot="1" x14ac:dyDescent="0.3">
      <c r="A20" s="3"/>
      <c r="B20" s="3"/>
      <c r="C20" s="3"/>
      <c r="D20" s="3"/>
      <c r="E20" s="3"/>
      <c r="F20" s="3"/>
      <c r="G20" s="3"/>
    </row>
    <row r="21" spans="1:11" ht="13" thickBot="1" x14ac:dyDescent="0.3">
      <c r="A21" s="3"/>
      <c r="B21" s="3"/>
      <c r="C21" s="3"/>
      <c r="D21" s="3"/>
      <c r="E21" s="3"/>
      <c r="F21" s="3"/>
      <c r="G21" s="3"/>
      <c r="I21" s="121" t="s">
        <v>74</v>
      </c>
      <c r="J21" s="122"/>
      <c r="K21" s="123"/>
    </row>
    <row r="22" spans="1:11" ht="13" thickBot="1" x14ac:dyDescent="0.3">
      <c r="A22" s="3"/>
      <c r="B22" s="3"/>
      <c r="C22" s="3"/>
      <c r="D22" s="3"/>
      <c r="E22" s="3"/>
      <c r="F22" s="3"/>
      <c r="G22" s="3"/>
    </row>
    <row r="23" spans="1:11" ht="13" thickBot="1" x14ac:dyDescent="0.3">
      <c r="A23" s="3"/>
      <c r="B23" s="3"/>
      <c r="C23" s="3"/>
      <c r="D23" s="3"/>
      <c r="E23" s="3"/>
      <c r="F23" s="3"/>
      <c r="G23" s="3"/>
      <c r="I23" s="121" t="s">
        <v>75</v>
      </c>
      <c r="J23" s="122"/>
      <c r="K23" s="123"/>
    </row>
    <row r="24" spans="1:11" x14ac:dyDescent="0.25">
      <c r="A24" s="3"/>
      <c r="B24" s="3"/>
      <c r="C24" s="3"/>
      <c r="D24" s="3"/>
      <c r="E24" s="3"/>
      <c r="F24" s="3"/>
      <c r="G24" s="3"/>
    </row>
    <row r="25" spans="1:11" x14ac:dyDescent="0.25">
      <c r="A25" s="3"/>
      <c r="B25" s="3"/>
      <c r="C25" s="3"/>
      <c r="D25" s="3"/>
      <c r="E25" s="3"/>
      <c r="F25" s="3"/>
      <c r="G25" s="3"/>
    </row>
    <row r="26" spans="1:11" x14ac:dyDescent="0.25">
      <c r="A26" s="3"/>
      <c r="B26" s="3"/>
      <c r="C26" s="3"/>
      <c r="D26" s="3"/>
      <c r="E26" s="3"/>
      <c r="F26" s="3"/>
      <c r="G26" s="3"/>
    </row>
    <row r="27" spans="1:11" x14ac:dyDescent="0.25">
      <c r="A27" s="3"/>
      <c r="B27" s="3"/>
      <c r="C27" s="3"/>
      <c r="D27" s="3"/>
      <c r="E27" s="3"/>
      <c r="F27" s="3"/>
      <c r="G27" s="3"/>
    </row>
    <row r="28" spans="1:11" x14ac:dyDescent="0.25">
      <c r="A28" s="3"/>
      <c r="B28" s="3"/>
      <c r="C28" s="3"/>
      <c r="D28" s="3"/>
      <c r="E28" s="3"/>
      <c r="F28" s="3"/>
      <c r="G28" s="3"/>
    </row>
    <row r="29" spans="1:11" x14ac:dyDescent="0.25">
      <c r="A29" s="9"/>
      <c r="B29" s="9"/>
      <c r="C29" s="9"/>
      <c r="D29" s="9"/>
      <c r="E29" s="9"/>
      <c r="F29" s="9"/>
      <c r="G29" s="9"/>
    </row>
    <row r="30" spans="1:11" x14ac:dyDescent="0.25">
      <c r="A30" s="9"/>
      <c r="B30" s="9"/>
      <c r="C30" s="9"/>
      <c r="D30" s="9"/>
      <c r="E30" s="9"/>
      <c r="F30" s="9"/>
      <c r="G30" s="9"/>
    </row>
    <row r="31" spans="1:11" x14ac:dyDescent="0.25">
      <c r="A31" s="9"/>
      <c r="B31" s="9"/>
      <c r="C31" s="9"/>
      <c r="D31" s="9"/>
      <c r="E31" s="9"/>
      <c r="F31" s="9"/>
      <c r="G31" s="9"/>
    </row>
    <row r="32" spans="1:11" x14ac:dyDescent="0.25">
      <c r="A32" s="9"/>
      <c r="B32" s="9"/>
      <c r="C32" s="9"/>
      <c r="D32" s="9"/>
      <c r="E32" s="9"/>
      <c r="F32" s="9"/>
      <c r="G32" s="9"/>
    </row>
    <row r="33" spans="1:7" x14ac:dyDescent="0.25">
      <c r="A33" s="9"/>
      <c r="B33" s="9"/>
      <c r="C33" s="9"/>
      <c r="D33" s="9"/>
      <c r="E33" s="9"/>
      <c r="F33" s="9"/>
      <c r="G33" s="9"/>
    </row>
    <row r="34" spans="1:7" x14ac:dyDescent="0.25">
      <c r="A34" s="9"/>
      <c r="B34" s="9"/>
      <c r="C34" s="9"/>
      <c r="D34" s="9"/>
      <c r="E34" s="9"/>
      <c r="F34" s="9"/>
      <c r="G34" s="9"/>
    </row>
    <row r="35" spans="1:7" x14ac:dyDescent="0.25">
      <c r="A35" s="9"/>
      <c r="B35" s="9"/>
      <c r="C35" s="9"/>
      <c r="D35" s="9"/>
      <c r="E35" s="9"/>
      <c r="F35" s="9"/>
      <c r="G35" s="9"/>
    </row>
    <row r="36" spans="1:7" x14ac:dyDescent="0.25">
      <c r="A36" s="9"/>
      <c r="B36" s="9"/>
      <c r="C36" s="9"/>
      <c r="D36" s="9"/>
      <c r="E36" s="9"/>
      <c r="F36" s="9"/>
      <c r="G36" s="9"/>
    </row>
    <row r="37" spans="1:7" x14ac:dyDescent="0.25">
      <c r="A37" s="9"/>
      <c r="B37" s="9"/>
      <c r="C37" s="9"/>
      <c r="D37" s="9"/>
      <c r="E37" s="9"/>
      <c r="F37" s="9"/>
      <c r="G37" s="9"/>
    </row>
    <row r="38" spans="1:7" x14ac:dyDescent="0.25">
      <c r="A38" s="9"/>
      <c r="B38" s="9"/>
      <c r="C38" s="9"/>
      <c r="D38" s="9"/>
      <c r="E38" s="9"/>
      <c r="F38" s="9"/>
      <c r="G38" s="9"/>
    </row>
    <row r="39" spans="1:7" x14ac:dyDescent="0.25">
      <c r="A39" s="9"/>
      <c r="B39" s="9"/>
      <c r="C39" s="9"/>
      <c r="D39" s="9"/>
      <c r="E39" s="9"/>
      <c r="F39" s="9"/>
      <c r="G39" s="9"/>
    </row>
    <row r="40" spans="1:7" x14ac:dyDescent="0.25">
      <c r="A40" s="9"/>
      <c r="B40" s="9"/>
      <c r="C40" s="9"/>
      <c r="D40" s="9"/>
      <c r="E40" s="9"/>
      <c r="F40" s="9"/>
      <c r="G40" s="9"/>
    </row>
    <row r="41" spans="1:7" x14ac:dyDescent="0.25">
      <c r="A41" s="9"/>
      <c r="B41" s="9"/>
      <c r="C41" s="9"/>
      <c r="D41" s="9"/>
      <c r="E41" s="9"/>
      <c r="F41" s="9"/>
      <c r="G41" s="9"/>
    </row>
    <row r="42" spans="1:7" x14ac:dyDescent="0.25">
      <c r="A42" s="9"/>
      <c r="B42" s="9"/>
      <c r="C42" s="9"/>
      <c r="D42" s="9"/>
      <c r="E42" s="9"/>
      <c r="F42" s="9"/>
      <c r="G42" s="9"/>
    </row>
    <row r="43" spans="1:7" x14ac:dyDescent="0.25">
      <c r="A43" s="9"/>
      <c r="B43" s="9"/>
      <c r="C43" s="9"/>
      <c r="D43" s="9"/>
      <c r="E43" s="9"/>
      <c r="F43" s="9"/>
      <c r="G43" s="9"/>
    </row>
  </sheetData>
  <mergeCells count="4">
    <mergeCell ref="A1:N1"/>
    <mergeCell ref="I19:K19"/>
    <mergeCell ref="I21:K21"/>
    <mergeCell ref="I23:K23"/>
  </mergeCells>
  <phoneticPr fontId="5" type="noConversion"/>
  <hyperlinks>
    <hyperlink ref="I19:K19" location="'Permissible Velocity-Vegetated'!A74" display="Return to Main Worksheet-Trapezoidal"/>
    <hyperlink ref="I21:K21" location="'Permissible Velocity-Vegetated'!A110" display="Return to Main Worksheet-V-Shaped"/>
    <hyperlink ref="I23:K23" location="'Permissible Velocity-Vegetated'!A131" display="Return to Main Worksheet-Parabolic"/>
  </hyperlinks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K9" sqref="K9:M9"/>
    </sheetView>
  </sheetViews>
  <sheetFormatPr defaultRowHeight="12.5" x14ac:dyDescent="0.25"/>
  <cols>
    <col min="13" max="13" width="14.1796875" customWidth="1"/>
  </cols>
  <sheetData>
    <row r="1" spans="1:13" ht="18" x14ac:dyDescent="0.4">
      <c r="A1" s="4" t="s">
        <v>9</v>
      </c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</row>
    <row r="7" spans="1:13" x14ac:dyDescent="0.25">
      <c r="A7" s="3"/>
      <c r="B7" s="3"/>
      <c r="C7" s="3"/>
      <c r="D7" s="3"/>
      <c r="E7" s="3"/>
      <c r="F7" s="3"/>
      <c r="G7" s="3"/>
      <c r="H7" s="3"/>
      <c r="I7" s="3"/>
    </row>
    <row r="8" spans="1:13" ht="13" thickBot="1" x14ac:dyDescent="0.3">
      <c r="A8" s="3"/>
      <c r="B8" s="3"/>
      <c r="C8" s="3"/>
      <c r="D8" s="3"/>
      <c r="E8" s="3"/>
      <c r="F8" s="3"/>
      <c r="G8" s="3"/>
      <c r="H8" s="3"/>
      <c r="I8" s="3"/>
    </row>
    <row r="9" spans="1:13" ht="13" thickBot="1" x14ac:dyDescent="0.3">
      <c r="A9" s="3"/>
      <c r="B9" s="3"/>
      <c r="C9" s="3"/>
      <c r="D9" s="3"/>
      <c r="E9" s="3"/>
      <c r="F9" s="3"/>
      <c r="G9" s="3"/>
      <c r="H9" s="3"/>
      <c r="I9" s="3"/>
      <c r="K9" s="121" t="s">
        <v>73</v>
      </c>
      <c r="L9" s="122"/>
      <c r="M9" s="123"/>
    </row>
    <row r="10" spans="1:13" ht="13" thickBot="1" x14ac:dyDescent="0.3">
      <c r="A10" s="3"/>
      <c r="B10" s="3"/>
      <c r="C10" s="3"/>
      <c r="D10" s="3"/>
      <c r="E10" s="3"/>
      <c r="F10" s="3"/>
      <c r="G10" s="3"/>
      <c r="H10" s="3"/>
      <c r="I10" s="3"/>
    </row>
    <row r="11" spans="1:13" ht="13" thickBot="1" x14ac:dyDescent="0.3">
      <c r="A11" s="3"/>
      <c r="B11" s="3"/>
      <c r="C11" s="3"/>
      <c r="D11" s="3"/>
      <c r="E11" s="3"/>
      <c r="F11" s="3"/>
      <c r="G11" s="3"/>
      <c r="H11" s="3"/>
      <c r="I11" s="3"/>
      <c r="K11" s="121" t="s">
        <v>74</v>
      </c>
      <c r="L11" s="122"/>
      <c r="M11" s="123"/>
    </row>
    <row r="12" spans="1:13" ht="13" thickBot="1" x14ac:dyDescent="0.3">
      <c r="A12" s="3"/>
      <c r="B12" s="3"/>
      <c r="C12" s="3"/>
      <c r="D12" s="3"/>
      <c r="E12" s="3"/>
      <c r="F12" s="3"/>
      <c r="G12" s="3"/>
      <c r="H12" s="3"/>
      <c r="I12" s="3"/>
    </row>
    <row r="13" spans="1:13" ht="13" thickBot="1" x14ac:dyDescent="0.3">
      <c r="A13" s="3"/>
      <c r="B13" s="3"/>
      <c r="C13" s="3"/>
      <c r="D13" s="3"/>
      <c r="E13" s="3"/>
      <c r="F13" s="3"/>
      <c r="G13" s="3"/>
      <c r="H13" s="3"/>
      <c r="I13" s="3"/>
      <c r="K13" s="121" t="s">
        <v>75</v>
      </c>
      <c r="L13" s="122"/>
      <c r="M13" s="123"/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x14ac:dyDescent="0.25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3"/>
    </row>
  </sheetData>
  <mergeCells count="3">
    <mergeCell ref="K9:M9"/>
    <mergeCell ref="K11:M11"/>
    <mergeCell ref="K13:M13"/>
  </mergeCells>
  <phoneticPr fontId="5" type="noConversion"/>
  <hyperlinks>
    <hyperlink ref="K9:M9" location="'Permissible Velocity-Vegetated'!K75" display="Return to Main Worksheet-Trapezoidal"/>
    <hyperlink ref="K11:M11" location="'Permissible Velocity-Vegetated'!J111" display="Return to Main Worksheet-V-Shaped"/>
    <hyperlink ref="K13:M13" location="'Permissible Velocity-Vegetated'!I132" display="Return to Main Worksheet-Parabolic"/>
  </hyperlinks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K10" sqref="K10:M10"/>
    </sheetView>
  </sheetViews>
  <sheetFormatPr defaultRowHeight="12.5" x14ac:dyDescent="0.25"/>
  <cols>
    <col min="13" max="13" width="14.7265625" customWidth="1"/>
  </cols>
  <sheetData>
    <row r="1" spans="1:13" ht="38.25" customHeight="1" x14ac:dyDescent="0.35">
      <c r="A1" s="128" t="s">
        <v>10</v>
      </c>
      <c r="B1" s="126"/>
      <c r="C1" s="126"/>
      <c r="D1" s="126"/>
      <c r="E1" s="126"/>
      <c r="F1" s="126"/>
      <c r="G1" s="126"/>
      <c r="H1" s="126"/>
      <c r="I1" s="126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</row>
    <row r="4" spans="1:13" x14ac:dyDescent="0.25">
      <c r="A4" s="3"/>
      <c r="B4" s="3"/>
      <c r="C4" s="3"/>
      <c r="D4" s="3"/>
      <c r="E4" s="3"/>
      <c r="F4" s="3"/>
      <c r="G4" s="3"/>
      <c r="H4" s="3"/>
      <c r="I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</row>
    <row r="6" spans="1:13" x14ac:dyDescent="0.25">
      <c r="A6" s="3"/>
      <c r="B6" s="3"/>
      <c r="C6" s="3"/>
      <c r="D6" s="3"/>
      <c r="E6" s="3"/>
      <c r="F6" s="3"/>
      <c r="G6" s="3"/>
      <c r="H6" s="3"/>
      <c r="I6" s="3"/>
    </row>
    <row r="7" spans="1:13" ht="13" thickBot="1" x14ac:dyDescent="0.3">
      <c r="A7" s="3"/>
      <c r="B7" s="3"/>
      <c r="C7" s="3"/>
      <c r="D7" s="3"/>
      <c r="E7" s="3"/>
      <c r="F7" s="3"/>
      <c r="G7" s="3"/>
      <c r="H7" s="3"/>
      <c r="I7" s="3"/>
    </row>
    <row r="8" spans="1:13" ht="13" thickBot="1" x14ac:dyDescent="0.3">
      <c r="A8" s="3"/>
      <c r="B8" s="3"/>
      <c r="C8" s="3"/>
      <c r="D8" s="3"/>
      <c r="E8" s="3"/>
      <c r="F8" s="3"/>
      <c r="G8" s="3"/>
      <c r="H8" s="3"/>
      <c r="I8" s="3"/>
      <c r="K8" s="121" t="s">
        <v>73</v>
      </c>
      <c r="L8" s="122"/>
      <c r="M8" s="123"/>
    </row>
    <row r="9" spans="1:13" ht="13" thickBot="1" x14ac:dyDescent="0.3">
      <c r="A9" s="3"/>
      <c r="B9" s="3"/>
      <c r="C9" s="3"/>
      <c r="D9" s="3"/>
      <c r="E9" s="3"/>
      <c r="F9" s="3"/>
      <c r="G9" s="3"/>
      <c r="H9" s="3"/>
      <c r="I9" s="3"/>
    </row>
    <row r="10" spans="1:13" ht="13" thickBot="1" x14ac:dyDescent="0.3">
      <c r="A10" s="3"/>
      <c r="B10" s="3"/>
      <c r="C10" s="3"/>
      <c r="D10" s="3"/>
      <c r="E10" s="3"/>
      <c r="F10" s="3"/>
      <c r="G10" s="3"/>
      <c r="H10" s="3"/>
      <c r="I10" s="3"/>
      <c r="K10" s="121" t="s">
        <v>74</v>
      </c>
      <c r="L10" s="122"/>
      <c r="M10" s="123"/>
    </row>
    <row r="11" spans="1:13" ht="13" thickBot="1" x14ac:dyDescent="0.3">
      <c r="A11" s="3"/>
      <c r="B11" s="3"/>
      <c r="C11" s="3"/>
      <c r="D11" s="3"/>
      <c r="E11" s="3"/>
      <c r="F11" s="3"/>
      <c r="G11" s="3"/>
      <c r="H11" s="3"/>
      <c r="I11" s="3"/>
    </row>
    <row r="12" spans="1:13" ht="13" thickBot="1" x14ac:dyDescent="0.3">
      <c r="A12" s="3"/>
      <c r="B12" s="3"/>
      <c r="C12" s="3"/>
      <c r="D12" s="3"/>
      <c r="E12" s="3"/>
      <c r="F12" s="3"/>
      <c r="G12" s="3"/>
      <c r="H12" s="3"/>
      <c r="I12" s="3"/>
      <c r="K12" s="121" t="s">
        <v>75</v>
      </c>
      <c r="L12" s="122"/>
      <c r="M12" s="123"/>
    </row>
    <row r="13" spans="1:13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x14ac:dyDescent="0.25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3"/>
    </row>
  </sheetData>
  <mergeCells count="4">
    <mergeCell ref="A1:I1"/>
    <mergeCell ref="K8:M8"/>
    <mergeCell ref="K10:M10"/>
    <mergeCell ref="K12:M12"/>
  </mergeCells>
  <phoneticPr fontId="5" type="noConversion"/>
  <hyperlinks>
    <hyperlink ref="K8:M8" location="'Permissible Velocity-Vegetated'!K76" display="Return to Main Worksheet-Trapezoidal"/>
    <hyperlink ref="K10:M10" location="'Permissible Velocity-Vegetated'!J112" display="Return to Main Worksheet-V-Shaped"/>
    <hyperlink ref="K12:M12" location="'Permissible Velocity-Vegetated'!I133" display="Return to Main Worksheet-Parabolic"/>
  </hyperlinks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M11" sqref="M11:O11"/>
    </sheetView>
  </sheetViews>
  <sheetFormatPr defaultRowHeight="12.5" x14ac:dyDescent="0.25"/>
  <cols>
    <col min="15" max="15" width="14.26953125" customWidth="1"/>
  </cols>
  <sheetData>
    <row r="1" spans="1:15" ht="18" x14ac:dyDescent="0.4">
      <c r="A1" s="129" t="s">
        <v>13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4" spans="1:1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5" ht="13" thickBot="1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5" ht="13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M11" s="121" t="s">
        <v>73</v>
      </c>
      <c r="N11" s="122"/>
      <c r="O11" s="123"/>
    </row>
    <row r="12" spans="1:15" ht="13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5" ht="13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M13" s="121" t="s">
        <v>74</v>
      </c>
      <c r="N13" s="122"/>
      <c r="O13" s="123"/>
    </row>
    <row r="14" spans="1:15" ht="13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5" ht="13" thickBo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M15" s="121" t="s">
        <v>75</v>
      </c>
      <c r="N15" s="122"/>
      <c r="O15" s="123"/>
    </row>
    <row r="16" spans="1:1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</sheetData>
  <mergeCells count="4">
    <mergeCell ref="M15:O15"/>
    <mergeCell ref="A1:K1"/>
    <mergeCell ref="M11:O11"/>
    <mergeCell ref="M13:O13"/>
  </mergeCells>
  <phoneticPr fontId="5" type="noConversion"/>
  <hyperlinks>
    <hyperlink ref="M11:O11" location="'Permissible Velocity-Vegetated'!J76" display="Return to Main Worksheet-Trapezoidal"/>
    <hyperlink ref="M13:O13" location="'Permissible Velocity-Vegetated'!I112" display="Return to Main Worksheet-V-Shaped"/>
    <hyperlink ref="M15:O15" location="'Permissible Velocity-Vegetated'!H133" display="Return to Main Worksheet-Parabolic"/>
  </hyperlinks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sqref="A1:H1"/>
    </sheetView>
  </sheetViews>
  <sheetFormatPr defaultRowHeight="12.5" x14ac:dyDescent="0.25"/>
  <sheetData>
    <row r="1" spans="1:12" ht="36" customHeight="1" x14ac:dyDescent="0.4">
      <c r="A1" s="124" t="s">
        <v>14</v>
      </c>
      <c r="B1" s="126"/>
      <c r="C1" s="126"/>
      <c r="D1" s="126"/>
      <c r="E1" s="126"/>
      <c r="F1" s="126"/>
      <c r="G1" s="126"/>
      <c r="H1" s="126"/>
    </row>
    <row r="4" spans="1:12" x14ac:dyDescent="0.25">
      <c r="A4" s="3"/>
      <c r="B4" s="3"/>
      <c r="C4" s="3"/>
      <c r="D4" s="3"/>
      <c r="E4" s="3"/>
      <c r="F4" s="3"/>
      <c r="G4" s="3"/>
      <c r="H4" s="3"/>
    </row>
    <row r="5" spans="1:12" x14ac:dyDescent="0.25">
      <c r="A5" s="3"/>
      <c r="B5" s="3"/>
      <c r="C5" s="3"/>
      <c r="D5" s="3"/>
      <c r="E5" s="3"/>
      <c r="F5" s="3"/>
      <c r="G5" s="3"/>
      <c r="H5" s="3"/>
    </row>
    <row r="6" spans="1:12" x14ac:dyDescent="0.25">
      <c r="A6" s="3"/>
      <c r="B6" s="3"/>
      <c r="C6" s="3"/>
      <c r="D6" s="3"/>
      <c r="E6" s="3"/>
      <c r="F6" s="3"/>
      <c r="G6" s="3"/>
      <c r="H6" s="3"/>
    </row>
    <row r="7" spans="1:12" ht="13" thickBot="1" x14ac:dyDescent="0.3">
      <c r="A7" s="3"/>
      <c r="B7" s="3"/>
      <c r="C7" s="3"/>
      <c r="D7" s="3"/>
      <c r="E7" s="3"/>
      <c r="F7" s="3"/>
      <c r="G7" s="3"/>
      <c r="H7" s="3"/>
    </row>
    <row r="8" spans="1:12" ht="13" thickBot="1" x14ac:dyDescent="0.3">
      <c r="A8" s="3"/>
      <c r="B8" s="3"/>
      <c r="C8" s="3"/>
      <c r="D8" s="3"/>
      <c r="E8" s="3"/>
      <c r="F8" s="3"/>
      <c r="G8" s="3"/>
      <c r="H8" s="3"/>
      <c r="J8" s="121" t="s">
        <v>70</v>
      </c>
      <c r="K8" s="122"/>
      <c r="L8" s="123"/>
    </row>
    <row r="9" spans="1:12" x14ac:dyDescent="0.25">
      <c r="A9" s="3"/>
      <c r="B9" s="3"/>
      <c r="C9" s="3"/>
      <c r="D9" s="3"/>
      <c r="E9" s="3"/>
      <c r="F9" s="3"/>
      <c r="G9" s="3"/>
      <c r="H9" s="3"/>
    </row>
    <row r="10" spans="1:12" x14ac:dyDescent="0.25">
      <c r="A10" s="3"/>
      <c r="B10" s="3"/>
      <c r="C10" s="3"/>
      <c r="D10" s="3"/>
      <c r="E10" s="3"/>
      <c r="F10" s="3"/>
      <c r="G10" s="3"/>
      <c r="H10" s="3"/>
    </row>
    <row r="11" spans="1:12" x14ac:dyDescent="0.25">
      <c r="A11" s="3"/>
      <c r="B11" s="3"/>
      <c r="C11" s="3"/>
      <c r="D11" s="3"/>
      <c r="E11" s="3"/>
      <c r="F11" s="3"/>
      <c r="G11" s="3"/>
      <c r="H11" s="3"/>
    </row>
    <row r="12" spans="1:12" x14ac:dyDescent="0.25">
      <c r="A12" s="3"/>
      <c r="B12" s="3"/>
      <c r="C12" s="3"/>
      <c r="D12" s="3"/>
      <c r="E12" s="3"/>
      <c r="F12" s="3"/>
      <c r="G12" s="3"/>
      <c r="H12" s="3"/>
    </row>
    <row r="13" spans="1:12" x14ac:dyDescent="0.25">
      <c r="A13" s="3"/>
      <c r="B13" s="3"/>
      <c r="C13" s="3"/>
      <c r="D13" s="3"/>
      <c r="E13" s="3"/>
      <c r="F13" s="3"/>
      <c r="G13" s="3"/>
      <c r="H13" s="3"/>
    </row>
    <row r="14" spans="1:12" x14ac:dyDescent="0.25">
      <c r="A14" s="3"/>
      <c r="B14" s="3"/>
      <c r="C14" s="3"/>
      <c r="D14" s="3"/>
      <c r="E14" s="3"/>
      <c r="F14" s="3"/>
      <c r="G14" s="3"/>
      <c r="H14" s="3"/>
    </row>
    <row r="15" spans="1:12" x14ac:dyDescent="0.25">
      <c r="A15" s="3"/>
      <c r="B15" s="3"/>
      <c r="C15" s="3"/>
      <c r="D15" s="3"/>
      <c r="E15" s="3"/>
      <c r="F15" s="3"/>
      <c r="G15" s="3"/>
      <c r="H15" s="3"/>
    </row>
    <row r="16" spans="1:12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</sheetData>
  <mergeCells count="2">
    <mergeCell ref="A1:H1"/>
    <mergeCell ref="J8:L8"/>
  </mergeCells>
  <phoneticPr fontId="5" type="noConversion"/>
  <hyperlinks>
    <hyperlink ref="J8:L8" location="'Permissible Velocity-Vegetated'!A154" display="Return to Main Worksheet"/>
  </hyperlinks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7" sqref="A7:C7"/>
    </sheetView>
  </sheetViews>
  <sheetFormatPr defaultRowHeight="12.5" x14ac:dyDescent="0.25"/>
  <cols>
    <col min="3" max="3" width="13.26953125" customWidth="1"/>
  </cols>
  <sheetData>
    <row r="1" spans="1:3" ht="18" x14ac:dyDescent="0.4">
      <c r="A1" s="4" t="s">
        <v>78</v>
      </c>
    </row>
    <row r="3" spans="1:3" x14ac:dyDescent="0.25">
      <c r="A3" s="120" t="s">
        <v>76</v>
      </c>
    </row>
    <row r="5" spans="1:3" x14ac:dyDescent="0.25">
      <c r="A5" t="s">
        <v>77</v>
      </c>
    </row>
    <row r="6" spans="1:3" ht="13" thickBot="1" x14ac:dyDescent="0.3"/>
    <row r="7" spans="1:3" ht="13" thickBot="1" x14ac:dyDescent="0.3">
      <c r="A7" s="121" t="s">
        <v>75</v>
      </c>
      <c r="B7" s="122"/>
      <c r="C7" s="123"/>
    </row>
  </sheetData>
  <mergeCells count="1">
    <mergeCell ref="A7:C7"/>
  </mergeCells>
  <phoneticPr fontId="5" type="noConversion"/>
  <hyperlinks>
    <hyperlink ref="A3" r:id="rId1"/>
    <hyperlink ref="A7:C7" location="'Permissible Velocity-Vegetated'!A143" display="Return to Main Worksheet-Parabolic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Permissible Velocity-Vegetated</vt:lpstr>
      <vt:lpstr>Figure 8.05a</vt:lpstr>
      <vt:lpstr>Table 8.05a</vt:lpstr>
      <vt:lpstr>Figure 8.05b</vt:lpstr>
      <vt:lpstr>Table 8.05b</vt:lpstr>
      <vt:lpstr>Figure 8.05c</vt:lpstr>
      <vt:lpstr>Table 8.05c</vt:lpstr>
      <vt:lpstr>Table 8.05d</vt:lpstr>
      <vt:lpstr>Tables 8.05i-y</vt:lpstr>
    </vt:vector>
  </TitlesOfParts>
  <Company>NC DENR DLR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 State Sedimentation Specialist</dc:creator>
  <cp:lastModifiedBy>William J. Guess</cp:lastModifiedBy>
  <dcterms:created xsi:type="dcterms:W3CDTF">2005-03-28T16:58:31Z</dcterms:created>
  <dcterms:modified xsi:type="dcterms:W3CDTF">2020-12-22T10:50:54Z</dcterms:modified>
</cp:coreProperties>
</file>